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720" windowWidth="19635" windowHeight="411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Rekapitulace!$G$13</definedName>
    <definedName name="Dodavka0">Položky!#REF!</definedName>
    <definedName name="HSV">Rekapitulace!$E$13</definedName>
    <definedName name="HSV0">Položky!#REF!</definedName>
    <definedName name="HZS">Rekapitulace!$I$13</definedName>
    <definedName name="HZS0">Položky!#REF!</definedName>
    <definedName name="JKSO">'Krycí list'!$F$4</definedName>
    <definedName name="MJ">'Krycí list'!$G$4</definedName>
    <definedName name="Mont">Rekapitulace!$H$13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Položky!$A$1:$M$77</definedName>
    <definedName name="_xlnm.Print_Area" localSheetId="1">Rekapitulace!$A$1:$I$19</definedName>
    <definedName name="PocetMJ">'Krycí list'!$G$7</definedName>
    <definedName name="Poznamka">'Krycí list'!$B$37</definedName>
    <definedName name="Projektant">'Krycí list'!$C$7</definedName>
    <definedName name="PSV">Rekapitulace!$F$13</definedName>
    <definedName name="PSV0">Položky!#REF!</definedName>
    <definedName name="SloupecCC">Položky!#REF!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Rekapitulace!$H$19</definedName>
    <definedName name="VRNKc">Rekapitulace!$E$18</definedName>
    <definedName name="VRNnazev">Rekapitulace!$A$18</definedName>
    <definedName name="VRNproc">Rekapitulace!$F$18</definedName>
    <definedName name="VRNzakl">Rekapitulace!$G$18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25725"/>
</workbook>
</file>

<file path=xl/calcChain.xml><?xml version="1.0" encoding="utf-8"?>
<calcChain xmlns="http://schemas.openxmlformats.org/spreadsheetml/2006/main">
  <c r="H51" i="3"/>
  <c r="I51"/>
  <c r="J51"/>
  <c r="K51"/>
  <c r="L51"/>
  <c r="M51"/>
  <c r="A51"/>
  <c r="B51" s="1"/>
  <c r="H76"/>
  <c r="I76"/>
  <c r="J76"/>
  <c r="K76"/>
  <c r="L76"/>
  <c r="M76"/>
  <c r="M75"/>
  <c r="L75"/>
  <c r="K75"/>
  <c r="J75"/>
  <c r="I75"/>
  <c r="H75"/>
  <c r="H68"/>
  <c r="I68"/>
  <c r="J68"/>
  <c r="K68"/>
  <c r="L68"/>
  <c r="M68"/>
  <c r="H69"/>
  <c r="I69"/>
  <c r="J69"/>
  <c r="K69"/>
  <c r="L69"/>
  <c r="M69"/>
  <c r="H70"/>
  <c r="I70"/>
  <c r="J70"/>
  <c r="K70"/>
  <c r="L70"/>
  <c r="M70"/>
  <c r="H71"/>
  <c r="I71"/>
  <c r="J71"/>
  <c r="K71"/>
  <c r="L71"/>
  <c r="M71"/>
  <c r="M67"/>
  <c r="L67"/>
  <c r="K67"/>
  <c r="J67"/>
  <c r="I67"/>
  <c r="H67"/>
  <c r="M66"/>
  <c r="L66"/>
  <c r="K66"/>
  <c r="J66"/>
  <c r="I66"/>
  <c r="H66"/>
  <c r="H62"/>
  <c r="H63" s="1"/>
  <c r="I62"/>
  <c r="I63" s="1"/>
  <c r="J62"/>
  <c r="J63" s="1"/>
  <c r="K62"/>
  <c r="K63" s="1"/>
  <c r="L62"/>
  <c r="L63" s="1"/>
  <c r="M62"/>
  <c r="M63" s="1"/>
  <c r="H53"/>
  <c r="I53"/>
  <c r="J53"/>
  <c r="K53"/>
  <c r="L53"/>
  <c r="M53"/>
  <c r="H54"/>
  <c r="I54"/>
  <c r="J54"/>
  <c r="K54"/>
  <c r="L54"/>
  <c r="M54"/>
  <c r="H55"/>
  <c r="I55"/>
  <c r="J55"/>
  <c r="K55"/>
  <c r="L55"/>
  <c r="M55"/>
  <c r="H56"/>
  <c r="I56"/>
  <c r="J56"/>
  <c r="K56"/>
  <c r="L56"/>
  <c r="M56"/>
  <c r="H57"/>
  <c r="I57"/>
  <c r="J57"/>
  <c r="K57"/>
  <c r="L57"/>
  <c r="M57"/>
  <c r="H58"/>
  <c r="I58"/>
  <c r="J58"/>
  <c r="K58"/>
  <c r="L58"/>
  <c r="M58"/>
  <c r="M52"/>
  <c r="L52"/>
  <c r="K52"/>
  <c r="J52"/>
  <c r="I52"/>
  <c r="H52"/>
  <c r="H17"/>
  <c r="I17"/>
  <c r="J17"/>
  <c r="K17"/>
  <c r="L17"/>
  <c r="M17"/>
  <c r="H18"/>
  <c r="I18"/>
  <c r="J18"/>
  <c r="K18"/>
  <c r="L18"/>
  <c r="M18"/>
  <c r="H19"/>
  <c r="I19"/>
  <c r="J19"/>
  <c r="K19"/>
  <c r="L19"/>
  <c r="M19"/>
  <c r="H20"/>
  <c r="I20"/>
  <c r="J20"/>
  <c r="K20"/>
  <c r="L20"/>
  <c r="M20"/>
  <c r="H21"/>
  <c r="I21"/>
  <c r="J21"/>
  <c r="K21"/>
  <c r="L21"/>
  <c r="M21"/>
  <c r="H22"/>
  <c r="I22"/>
  <c r="J22"/>
  <c r="K22"/>
  <c r="L22"/>
  <c r="M22"/>
  <c r="H23"/>
  <c r="I23"/>
  <c r="J23"/>
  <c r="K23"/>
  <c r="L23"/>
  <c r="M23"/>
  <c r="H24"/>
  <c r="I24"/>
  <c r="J24"/>
  <c r="K24"/>
  <c r="L24"/>
  <c r="M24"/>
  <c r="H25"/>
  <c r="I25"/>
  <c r="J25"/>
  <c r="K25"/>
  <c r="L25"/>
  <c r="M25"/>
  <c r="H26"/>
  <c r="I26"/>
  <c r="J26"/>
  <c r="K26"/>
  <c r="L26"/>
  <c r="M26"/>
  <c r="H27"/>
  <c r="I27"/>
  <c r="J27"/>
  <c r="K27"/>
  <c r="L27"/>
  <c r="M27"/>
  <c r="H28"/>
  <c r="I28"/>
  <c r="J28"/>
  <c r="K28"/>
  <c r="L28"/>
  <c r="M28"/>
  <c r="H29"/>
  <c r="I29"/>
  <c r="J29"/>
  <c r="K29"/>
  <c r="L29"/>
  <c r="M29"/>
  <c r="H30"/>
  <c r="I30"/>
  <c r="J30"/>
  <c r="K30"/>
  <c r="L30"/>
  <c r="M30"/>
  <c r="H31"/>
  <c r="I31"/>
  <c r="J31"/>
  <c r="K31"/>
  <c r="L31"/>
  <c r="M31"/>
  <c r="H32"/>
  <c r="I32"/>
  <c r="J32"/>
  <c r="K32"/>
  <c r="L32"/>
  <c r="M32"/>
  <c r="H33"/>
  <c r="I33"/>
  <c r="J33"/>
  <c r="K33"/>
  <c r="L33"/>
  <c r="M33"/>
  <c r="H34"/>
  <c r="I34"/>
  <c r="J34"/>
  <c r="K34"/>
  <c r="L34"/>
  <c r="M34"/>
  <c r="H35"/>
  <c r="I35"/>
  <c r="J35"/>
  <c r="K35"/>
  <c r="L35"/>
  <c r="M35"/>
  <c r="H36"/>
  <c r="I36"/>
  <c r="J36"/>
  <c r="K36"/>
  <c r="L36"/>
  <c r="M36"/>
  <c r="H37"/>
  <c r="I37"/>
  <c r="J37"/>
  <c r="K37"/>
  <c r="L37"/>
  <c r="M37"/>
  <c r="H38"/>
  <c r="J38"/>
  <c r="K38"/>
  <c r="L38"/>
  <c r="M38"/>
  <c r="H39"/>
  <c r="I39"/>
  <c r="J39"/>
  <c r="K39"/>
  <c r="L39"/>
  <c r="M39"/>
  <c r="H40"/>
  <c r="I40"/>
  <c r="J40"/>
  <c r="K40"/>
  <c r="L40"/>
  <c r="M40"/>
  <c r="H41"/>
  <c r="I41"/>
  <c r="J41"/>
  <c r="K41"/>
  <c r="L41"/>
  <c r="M41"/>
  <c r="I42"/>
  <c r="J42"/>
  <c r="K42"/>
  <c r="L42"/>
  <c r="M42"/>
  <c r="H43"/>
  <c r="I43"/>
  <c r="J43"/>
  <c r="K43"/>
  <c r="L43"/>
  <c r="M43"/>
  <c r="I44"/>
  <c r="J44"/>
  <c r="K44"/>
  <c r="L44"/>
  <c r="M44"/>
  <c r="H45"/>
  <c r="I45"/>
  <c r="J45"/>
  <c r="K45"/>
  <c r="L45"/>
  <c r="M45"/>
  <c r="I46"/>
  <c r="J46"/>
  <c r="K46"/>
  <c r="L46"/>
  <c r="M46"/>
  <c r="H47"/>
  <c r="I47"/>
  <c r="J47"/>
  <c r="K47"/>
  <c r="L47"/>
  <c r="M47"/>
  <c r="I48"/>
  <c r="J48"/>
  <c r="K48"/>
  <c r="L48"/>
  <c r="M48"/>
  <c r="H49"/>
  <c r="I49"/>
  <c r="J49"/>
  <c r="K49"/>
  <c r="L49"/>
  <c r="M49"/>
  <c r="H50"/>
  <c r="J50"/>
  <c r="K50"/>
  <c r="L50"/>
  <c r="M50"/>
  <c r="M9"/>
  <c r="L9"/>
  <c r="K9"/>
  <c r="J9"/>
  <c r="I9"/>
  <c r="H9"/>
  <c r="K8"/>
  <c r="G18" i="2"/>
  <c r="I18" s="1"/>
  <c r="B7"/>
  <c r="A7"/>
  <c r="F7"/>
  <c r="G7"/>
  <c r="H7"/>
  <c r="I7"/>
  <c r="I38" i="3"/>
  <c r="I50"/>
  <c r="M13"/>
  <c r="M14" s="1"/>
  <c r="L13"/>
  <c r="L14" s="1"/>
  <c r="K13"/>
  <c r="K14" s="1"/>
  <c r="J13"/>
  <c r="J14" s="1"/>
  <c r="I13"/>
  <c r="I14" s="1"/>
  <c r="H13"/>
  <c r="H14" s="1"/>
  <c r="L8"/>
  <c r="M8"/>
  <c r="H8"/>
  <c r="I8"/>
  <c r="J8"/>
  <c r="B9"/>
  <c r="B8"/>
  <c r="H46"/>
  <c r="H44"/>
  <c r="E48"/>
  <c r="H48" s="1"/>
  <c r="H42"/>
  <c r="M73"/>
  <c r="K73"/>
  <c r="I73"/>
  <c r="C63"/>
  <c r="I61"/>
  <c r="K61"/>
  <c r="M61"/>
  <c r="I65"/>
  <c r="K65"/>
  <c r="M65"/>
  <c r="I74"/>
  <c r="K74"/>
  <c r="M74"/>
  <c r="M16"/>
  <c r="K16"/>
  <c r="H59" l="1"/>
  <c r="K10"/>
  <c r="M10"/>
  <c r="J10"/>
  <c r="H10"/>
  <c r="I10"/>
  <c r="L10"/>
  <c r="G10" i="2"/>
  <c r="K77" i="3"/>
  <c r="H77"/>
  <c r="M72"/>
  <c r="I72"/>
  <c r="M77"/>
  <c r="E12" i="2" s="1"/>
  <c r="I77" i="3"/>
  <c r="K72"/>
  <c r="K59"/>
  <c r="M59"/>
  <c r="H72"/>
  <c r="C4"/>
  <c r="E7" i="2" l="1"/>
  <c r="E11"/>
  <c r="H11"/>
  <c r="E8"/>
  <c r="G9"/>
  <c r="I59" i="3"/>
  <c r="H9" i="2" s="1"/>
  <c r="A17" i="3" l="1"/>
  <c r="A18" s="1"/>
  <c r="A19" s="1"/>
  <c r="A20" s="1"/>
  <c r="B12" i="2"/>
  <c r="A12"/>
  <c r="C77" i="3"/>
  <c r="B11" i="2"/>
  <c r="A11"/>
  <c r="C72" i="3"/>
  <c r="B10" i="2"/>
  <c r="A10"/>
  <c r="B9"/>
  <c r="A9"/>
  <c r="C59" i="3"/>
  <c r="I8" i="2"/>
  <c r="H8"/>
  <c r="G8"/>
  <c r="B8"/>
  <c r="A8"/>
  <c r="F8"/>
  <c r="C14" i="3"/>
  <c r="C10"/>
  <c r="C3"/>
  <c r="H19" i="2"/>
  <c r="C2"/>
  <c r="C1"/>
  <c r="F31" i="1"/>
  <c r="G22"/>
  <c r="G21" s="1"/>
  <c r="G8"/>
  <c r="B20" i="3" l="1"/>
  <c r="F9" i="2"/>
  <c r="F12"/>
  <c r="I9"/>
  <c r="E9"/>
  <c r="E13" s="1"/>
  <c r="C16" i="1" s="1"/>
  <c r="G12" i="2"/>
  <c r="I12"/>
  <c r="H12"/>
  <c r="G11"/>
  <c r="I11"/>
  <c r="F11"/>
  <c r="A21" i="3" l="1"/>
  <c r="A22" s="1"/>
  <c r="A23" s="1"/>
  <c r="A24" s="1"/>
  <c r="A25" s="1"/>
  <c r="A26" s="1"/>
  <c r="A27" s="1"/>
  <c r="A28" s="1"/>
  <c r="A29" s="1"/>
  <c r="A30" s="1"/>
  <c r="A31" s="1"/>
  <c r="A32" s="1"/>
  <c r="A33" s="1"/>
  <c r="H13" i="2"/>
  <c r="C15" i="1" s="1"/>
  <c r="G13" i="2"/>
  <c r="C14" i="1" s="1"/>
  <c r="F13" i="2"/>
  <c r="C17" i="1" s="1"/>
  <c r="I13" i="2"/>
  <c r="C20" i="1" s="1"/>
  <c r="A34" i="3" l="1"/>
  <c r="A35" s="1"/>
  <c r="A36" s="1"/>
  <c r="A37" s="1"/>
  <c r="A38" s="1"/>
  <c r="A39" s="1"/>
  <c r="A40" s="1"/>
  <c r="C18" i="1"/>
  <c r="A41" i="3" l="1"/>
  <c r="A42" s="1"/>
  <c r="A43" s="1"/>
  <c r="A44" s="1"/>
  <c r="C21" i="1"/>
  <c r="C22" s="1"/>
  <c r="F32" s="1"/>
  <c r="F33" s="1"/>
  <c r="F34" s="1"/>
  <c r="A45" i="3" l="1"/>
  <c r="A46" s="1"/>
  <c r="A47" l="1"/>
  <c r="A48" s="1"/>
  <c r="A49" l="1"/>
  <c r="A50" s="1"/>
  <c r="B50" l="1"/>
  <c r="A52" l="1"/>
  <c r="B52" l="1"/>
  <c r="A53"/>
  <c r="A54" s="1"/>
  <c r="A55" s="1"/>
  <c r="A56" s="1"/>
  <c r="A57" l="1"/>
  <c r="A58" l="1"/>
  <c r="B57"/>
  <c r="A62" l="1"/>
  <c r="B62" l="1"/>
  <c r="A66" l="1"/>
  <c r="B66" l="1"/>
  <c r="A67"/>
  <c r="A68" l="1"/>
  <c r="B67"/>
  <c r="B68" l="1"/>
  <c r="A69"/>
  <c r="A70" l="1"/>
  <c r="B69"/>
  <c r="A71" l="1"/>
  <c r="B70"/>
  <c r="B71" l="1"/>
  <c r="A75"/>
  <c r="A76" l="1"/>
  <c r="B75"/>
  <c r="B76" l="1"/>
</calcChain>
</file>

<file path=xl/sharedStrings.xml><?xml version="1.0" encoding="utf-8"?>
<sst xmlns="http://schemas.openxmlformats.org/spreadsheetml/2006/main" count="324" uniqueCount="174">
  <si>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</si>
  <si>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</si>
  <si>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</si>
  <si>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</si>
  <si>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</si>
  <si>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</si>
  <si>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</si>
  <si>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</si>
  <si>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</si>
  <si>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</si>
  <si>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</si>
  <si>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</si>
  <si>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</si>
  <si>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</si>
  <si>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</si>
  <si>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</si>
  <si>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</si>
  <si>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</si>
  <si>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</si>
  <si>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</si>
  <si>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</si>
  <si>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</si>
  <si>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</si>
  <si>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</si>
  <si>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</si>
  <si>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</si>
  <si>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</si>
  <si>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</si>
  <si>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</si>
  <si>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</si>
  <si>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</si>
  <si>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</si>
  <si>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</si>
  <si>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</si>
  <si>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</si>
  <si>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</si>
  <si>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</si>
  <si>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</si>
  <si>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</si>
  <si>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</si>
  <si>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</si>
  <si>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</si>
  <si>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</si>
  <si>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</si>
  <si>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</si>
  <si>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</si>
  <si>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</si>
  <si>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</si>
  <si>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</si>
  <si>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</si>
  <si>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</si>
  <si>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</si>
  <si>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</si>
  <si>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</si>
  <si>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</si>
  <si>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</si>
  <si>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</si>
  <si>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</si>
  <si>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</si>
  <si>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</si>
  <si>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</si>
  <si>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</si>
  <si>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</si>
  <si>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</si>
  <si>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Díl:</t>
  </si>
  <si>
    <t>Celkem za</t>
  </si>
  <si>
    <t>94</t>
  </si>
  <si>
    <t>Lešení a stavební výtahy</t>
  </si>
  <si>
    <t>99</t>
  </si>
  <si>
    <t>Staveništní přesun hmot</t>
  </si>
  <si>
    <t>999 28-1111.R00</t>
  </si>
  <si>
    <t xml:space="preserve">Přesun hmot pro opravy a údržbu do výšky 25 m </t>
  </si>
  <si>
    <t>t</t>
  </si>
  <si>
    <t>M21</t>
  </si>
  <si>
    <t xml:space="preserve">Elektromontáže </t>
  </si>
  <si>
    <t>kus</t>
  </si>
  <si>
    <t>m</t>
  </si>
  <si>
    <t>210 11-1012.R00</t>
  </si>
  <si>
    <t xml:space="preserve">Zásuvka domovní zapuštěná -  2P+Z,dvojí zapojení </t>
  </si>
  <si>
    <t>345-51620</t>
  </si>
  <si>
    <t xml:space="preserve">Zásuvka dvojnásobná Tango 5512A-2359 </t>
  </si>
  <si>
    <t>Zásuvka domovní zapuštěná  5518A-2999 B- IP44 pod omítku</t>
  </si>
  <si>
    <t>345-36700</t>
  </si>
  <si>
    <t xml:space="preserve">Rámeček pro spínače a zásuvky Tango 3901A-B10 </t>
  </si>
  <si>
    <t>210 11-0041.R00</t>
  </si>
  <si>
    <t xml:space="preserve">Spínač zapuštěný jednopólový </t>
  </si>
  <si>
    <t>345-35400</t>
  </si>
  <si>
    <t xml:space="preserve">Strojek spínače 1pólového Tango 3558-A01340 řaz.1 </t>
  </si>
  <si>
    <t>345-35406</t>
  </si>
  <si>
    <t xml:space="preserve">Strojek přepínače střídavého, řaz.6    3558-A06340 </t>
  </si>
  <si>
    <t>345-36490</t>
  </si>
  <si>
    <t xml:space="preserve">Kryt spínače Tango 3558A-A651 </t>
  </si>
  <si>
    <t>345-36600</t>
  </si>
  <si>
    <t xml:space="preserve">Doutnavka orientační 1784-0-0545 CZ </t>
  </si>
  <si>
    <t>210 01-0003.R00</t>
  </si>
  <si>
    <t xml:space="preserve">Trubka ohebná pod omítku, typ 23.. 23 mm </t>
  </si>
  <si>
    <t>345-71154</t>
  </si>
  <si>
    <t xml:space="preserve">Trubka elektroinst. ohebná Monoflex 1423/1 </t>
  </si>
  <si>
    <t>210 01-0351.R00</t>
  </si>
  <si>
    <t xml:space="preserve">Rozvodka krabicová z lis. izol. 6455-11 do 4 mm2 </t>
  </si>
  <si>
    <t>345-64015</t>
  </si>
  <si>
    <t xml:space="preserve">Rozvodka krabicová 6455-12 4 mm2  380V </t>
  </si>
  <si>
    <t>210 01-0311.R00</t>
  </si>
  <si>
    <t xml:space="preserve">Krabice odbočná KO 68, bez zapojení-kruhová </t>
  </si>
  <si>
    <t>345-71518</t>
  </si>
  <si>
    <t xml:space="preserve">Krabice univerzální z PH  KU 68- 1901 </t>
  </si>
  <si>
    <t>210 01-0321.R00</t>
  </si>
  <si>
    <t xml:space="preserve">Krabice odbočná KR 68, se zapojením-kruhová </t>
  </si>
  <si>
    <t>210 81-0001.R00</t>
  </si>
  <si>
    <t xml:space="preserve">Kabel CYKY-m 750 V 2 x 1,5 mm2 volně uložený </t>
  </si>
  <si>
    <t>341-11000</t>
  </si>
  <si>
    <t xml:space="preserve">Kabel silový s Cu jádrem 750 V CYKY 2 x 1,5 mm2 </t>
  </si>
  <si>
    <t>210 80-0105.R00</t>
  </si>
  <si>
    <t xml:space="preserve">Kabel CYKY 750 V 3x1,5 mm2 </t>
  </si>
  <si>
    <t>341-11030</t>
  </si>
  <si>
    <t xml:space="preserve">Kabel silový s Cu jádrem 750 V CYKY 3 x 1,5 mm2 </t>
  </si>
  <si>
    <t>210 80-0115.R00</t>
  </si>
  <si>
    <t xml:space="preserve">Kabel CYKY 750 V 5x1,5 mm2 </t>
  </si>
  <si>
    <t>341-11090</t>
  </si>
  <si>
    <t xml:space="preserve">Kabel silový s Cu jádrem 750 V CYKY 5 x 1,5 mm2 </t>
  </si>
  <si>
    <t>210 81-0166.R00</t>
  </si>
  <si>
    <t xml:space="preserve">Kabel silový CYKYD 750 V 3 x 2,5 mm2 volně ulož. </t>
  </si>
  <si>
    <t>341-11036</t>
  </si>
  <si>
    <t xml:space="preserve">Kabel silový s Cu jádrem 750 V CYKY 3 x 2,5 mm2 </t>
  </si>
  <si>
    <t>210 10-0001.R00</t>
  </si>
  <si>
    <t xml:space="preserve">Ukončení vodičů v rozvaděči + zapojení do 2,5 mm2 </t>
  </si>
  <si>
    <t>210 01-0102.R00</t>
  </si>
  <si>
    <t xml:space="preserve">Lišta z PH bez krabic,ulož. pevně,L 40 protahovací </t>
  </si>
  <si>
    <t>345-72176</t>
  </si>
  <si>
    <t xml:space="preserve">Lišta hranatá LHD 40x20, délka 3m </t>
  </si>
  <si>
    <t>210 29-0891.R00</t>
  </si>
  <si>
    <t xml:space="preserve">Doplnění štítku kovového na kabel- při revizi </t>
  </si>
  <si>
    <t>210 29-2015.R00</t>
  </si>
  <si>
    <t xml:space="preserve">Zjištění stavu izolace -3 vývody </t>
  </si>
  <si>
    <t>Rozváděče</t>
  </si>
  <si>
    <t>suma</t>
  </si>
  <si>
    <t>Ostatní</t>
  </si>
  <si>
    <t>Atypické montáže</t>
  </si>
  <si>
    <t xml:space="preserve">Ostatní spojovací materiál dle potřeby </t>
  </si>
  <si>
    <t xml:space="preserve">Atypické montáže </t>
  </si>
  <si>
    <t>REVIZE</t>
  </si>
  <si>
    <t>revize</t>
  </si>
  <si>
    <t xml:space="preserve">Revize elektroinstalace </t>
  </si>
  <si>
    <t>Jiří Skoták - JISKEL - projekce elektro</t>
  </si>
  <si>
    <t>Materiál</t>
  </si>
  <si>
    <t>Revize</t>
  </si>
  <si>
    <t>Archdesig, s.r.o</t>
  </si>
  <si>
    <t>objekt SO 100</t>
  </si>
  <si>
    <t>Pronájem lešení</t>
  </si>
  <si>
    <t>den</t>
  </si>
  <si>
    <t>Demontáž</t>
  </si>
  <si>
    <t>Práce ve výšce do 4m</t>
  </si>
  <si>
    <t>hod</t>
  </si>
  <si>
    <t>VRN</t>
  </si>
  <si>
    <t>MONT</t>
  </si>
  <si>
    <t>Montáž svítidla zářivkového</t>
  </si>
  <si>
    <t>Závěs - montáž</t>
  </si>
  <si>
    <t>MAT</t>
  </si>
  <si>
    <t>Spínač zapuštěný střídavý</t>
  </si>
  <si>
    <t>210 11-004a.R00</t>
  </si>
  <si>
    <t>Strojek spínače 1pólového Tango 3558-A91340 řaz.1 - 0</t>
  </si>
  <si>
    <t>Spínač zapuštěný jednopólový - tlačítko</t>
  </si>
  <si>
    <t>DOD</t>
  </si>
  <si>
    <t>Nutné úpravy stávajícíc elektroinstalace</t>
  </si>
  <si>
    <t>Demontáže</t>
  </si>
  <si>
    <t>DEM</t>
  </si>
  <si>
    <t>REV</t>
  </si>
  <si>
    <t>Bazén Nové město - tělocvična</t>
  </si>
  <si>
    <t>Změna stavby před dokončením, revize 3</t>
  </si>
  <si>
    <t>Demontáž svítidla zářivkového</t>
  </si>
  <si>
    <t>Zapojení časovače SMR-T</t>
  </si>
  <si>
    <t>4asový spínač SMR-T</t>
  </si>
  <si>
    <t>Úpravy rozváděče RH</t>
  </si>
  <si>
    <t xml:space="preserve">Měření umělého osvětlení </t>
  </si>
</sst>
</file>

<file path=xl/styles.xml><?xml version="1.0" encoding="utf-8"?>
<styleSheet xmlns="http://schemas.openxmlformats.org/spreadsheetml/2006/main">
  <numFmts count="7">
    <numFmt numFmtId="44" formatCode="_-* #,##0.00\ &quot;Kč&quot;_-;\-* #,##0.00\ &quot;Kč&quot;_-;_-* &quot;-&quot;??\ &quot;Kč&quot;_-;_-@_-"/>
    <numFmt numFmtId="164" formatCode="dd/mm/yy"/>
    <numFmt numFmtId="165" formatCode="#,##0\ &quot;Kč&quot;"/>
    <numFmt numFmtId="166" formatCode="0.0"/>
    <numFmt numFmtId="167" formatCode="_-* #,##0\ [$Kč-405]_-;\-* #,##0\ [$Kč-405]_-;_-* &quot;-&quot;??\ [$Kč-405]_-;_-@_-"/>
    <numFmt numFmtId="168" formatCode="_-* #,##0\ &quot;Kč&quot;_-;\-* #,##0\ &quot;Kč&quot;_-;_-* &quot;-&quot;??\ &quot;Kč&quot;_-;_-@_-"/>
    <numFmt numFmtId="169" formatCode="_-* #,##0.0\ &quot;Kč&quot;_-;\-* #,##0.0\ &quot;Kč&quot;_-;_-* &quot;-&quot;??\ &quot;Kč&quot;_-;_-@_-"/>
  </numFmts>
  <fonts count="39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b/>
      <sz val="8"/>
      <name val="Arial CE"/>
      <charset val="238"/>
    </font>
    <font>
      <sz val="10"/>
      <name val="Arial CE"/>
      <charset val="238"/>
    </font>
    <font>
      <b/>
      <u/>
      <sz val="8"/>
      <name val="Arial CE"/>
      <family val="2"/>
      <charset val="238"/>
    </font>
    <font>
      <u/>
      <sz val="8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charset val="238"/>
    </font>
    <font>
      <b/>
      <i/>
      <sz val="8"/>
      <name val="Arial CE"/>
      <family val="2"/>
      <charset val="238"/>
    </font>
    <font>
      <sz val="10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u/>
      <sz val="8"/>
      <name val="Arial CE"/>
      <charset val="238"/>
    </font>
    <font>
      <sz val="9"/>
      <name val="Arial CE"/>
      <charset val="238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</fills>
  <borders count="6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7">
    <xf numFmtId="0" fontId="0" fillId="0" borderId="0"/>
    <xf numFmtId="0" fontId="9" fillId="0" borderId="0"/>
    <xf numFmtId="44" fontId="20" fillId="0" borderId="0" applyFont="0" applyFill="0" applyBorder="0" applyAlignment="0" applyProtection="0"/>
    <xf numFmtId="0" fontId="26" fillId="0" borderId="0"/>
    <xf numFmtId="0" fontId="28" fillId="0" borderId="0"/>
    <xf numFmtId="0" fontId="7" fillId="0" borderId="0"/>
    <xf numFmtId="0" fontId="29" fillId="0" borderId="63" applyNumberFormat="0" applyFill="0" applyAlignment="0" applyProtection="0"/>
    <xf numFmtId="0" fontId="30" fillId="0" borderId="64" applyNumberFormat="0" applyFill="0" applyAlignment="0" applyProtection="0"/>
    <xf numFmtId="0" fontId="31" fillId="0" borderId="65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0"/>
    <xf numFmtId="0" fontId="32" fillId="0" borderId="0"/>
    <xf numFmtId="0" fontId="26" fillId="0" borderId="0"/>
    <xf numFmtId="0" fontId="7" fillId="3" borderId="66" applyNumberFormat="0" applyAlignment="0" applyProtection="0"/>
    <xf numFmtId="0" fontId="33" fillId="4" borderId="67" applyNumberFormat="0" applyAlignment="0" applyProtection="0"/>
    <xf numFmtId="0" fontId="34" fillId="5" borderId="67" applyNumberFormat="0" applyAlignment="0" applyProtection="0"/>
    <xf numFmtId="0" fontId="35" fillId="5" borderId="68" applyNumberFormat="0" applyAlignment="0" applyProtection="0"/>
  </cellStyleXfs>
  <cellXfs count="280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 applyFill="1"/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8" fillId="0" borderId="0" xfId="1" applyFont="1" applyFill="1" applyAlignment="1">
      <alignment horizontal="center" vertical="center"/>
    </xf>
    <xf numFmtId="0" fontId="4" fillId="0" borderId="53" xfId="1" applyFont="1" applyFill="1" applyBorder="1" applyAlignment="1">
      <alignment horizontal="center" vertical="center"/>
    </xf>
    <xf numFmtId="0" fontId="14" fillId="0" borderId="0" xfId="1" applyFont="1" applyFill="1" applyAlignment="1">
      <alignment horizontal="centerContinuous" vertical="center"/>
    </xf>
    <xf numFmtId="0" fontId="3" fillId="0" borderId="44" xfId="1" applyFont="1" applyFill="1" applyBorder="1" applyAlignment="1">
      <alignment vertical="center"/>
    </xf>
    <xf numFmtId="0" fontId="3" fillId="0" borderId="48" xfId="1" applyFont="1" applyFill="1" applyBorder="1" applyAlignment="1">
      <alignment vertical="center"/>
    </xf>
    <xf numFmtId="0" fontId="9" fillId="0" borderId="48" xfId="1" applyFill="1" applyBorder="1" applyAlignment="1">
      <alignment vertical="center"/>
    </xf>
    <xf numFmtId="0" fontId="9" fillId="0" borderId="0" xfId="1" applyFont="1" applyFill="1" applyAlignment="1">
      <alignment vertical="center"/>
    </xf>
    <xf numFmtId="0" fontId="9" fillId="0" borderId="0" xfId="1" applyFill="1" applyAlignment="1">
      <alignment vertical="center"/>
    </xf>
    <xf numFmtId="0" fontId="4" fillId="0" borderId="15" xfId="1" applyFont="1" applyFill="1" applyBorder="1" applyAlignment="1">
      <alignment horizontal="center" vertical="center"/>
    </xf>
    <xf numFmtId="0" fontId="5" fillId="0" borderId="53" xfId="1" applyFont="1" applyFill="1" applyBorder="1" applyAlignment="1">
      <alignment vertical="center"/>
    </xf>
    <xf numFmtId="0" fontId="9" fillId="0" borderId="53" xfId="1" applyFill="1" applyBorder="1" applyAlignment="1">
      <alignment horizontal="center" vertical="center"/>
    </xf>
    <xf numFmtId="0" fontId="8" fillId="0" borderId="53" xfId="1" applyFont="1" applyFill="1" applyBorder="1" applyAlignment="1">
      <alignment vertical="center" wrapText="1"/>
    </xf>
    <xf numFmtId="49" fontId="16" fillId="0" borderId="53" xfId="1" applyNumberFormat="1" applyFont="1" applyFill="1" applyBorder="1" applyAlignment="1">
      <alignment horizontal="center" vertical="center" shrinkToFit="1"/>
    </xf>
    <xf numFmtId="0" fontId="3" fillId="0" borderId="60" xfId="1" applyFont="1" applyFill="1" applyBorder="1" applyAlignment="1">
      <alignment vertical="center"/>
    </xf>
    <xf numFmtId="0" fontId="9" fillId="0" borderId="60" xfId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6" fillId="0" borderId="44" xfId="1" applyFont="1" applyFill="1" applyBorder="1" applyAlignment="1">
      <alignment horizontal="center" vertical="center"/>
    </xf>
    <xf numFmtId="0" fontId="16" fillId="0" borderId="45" xfId="1" applyFont="1" applyFill="1" applyBorder="1" applyAlignment="1">
      <alignment horizontal="center" vertical="center"/>
    </xf>
    <xf numFmtId="0" fontId="16" fillId="0" borderId="48" xfId="1" applyFont="1" applyFill="1" applyBorder="1" applyAlignment="1">
      <alignment vertical="center"/>
    </xf>
    <xf numFmtId="0" fontId="16" fillId="0" borderId="48" xfId="1" applyFont="1" applyFill="1" applyBorder="1" applyAlignment="1">
      <alignment horizontal="center" vertical="center"/>
    </xf>
    <xf numFmtId="0" fontId="16" fillId="0" borderId="49" xfId="1" applyFont="1" applyFill="1" applyBorder="1" applyAlignment="1">
      <alignment horizontal="center" vertical="center"/>
    </xf>
    <xf numFmtId="0" fontId="16" fillId="0" borderId="61" xfId="1" applyFont="1" applyFill="1" applyBorder="1" applyAlignment="1">
      <alignment vertical="center"/>
    </xf>
    <xf numFmtId="0" fontId="16" fillId="0" borderId="61" xfId="1" applyFont="1" applyFill="1" applyBorder="1" applyAlignment="1">
      <alignment horizontal="center" vertical="center"/>
    </xf>
    <xf numFmtId="0" fontId="16" fillId="0" borderId="62" xfId="1" applyFont="1" applyFill="1" applyBorder="1" applyAlignment="1">
      <alignment vertical="center"/>
    </xf>
    <xf numFmtId="0" fontId="16" fillId="0" borderId="62" xfId="1" applyFont="1" applyFill="1" applyBorder="1" applyAlignment="1">
      <alignment horizontal="center" vertical="center"/>
    </xf>
    <xf numFmtId="0" fontId="16" fillId="0" borderId="9" xfId="1" applyFont="1" applyFill="1" applyBorder="1" applyAlignment="1">
      <alignment horizontal="center" vertical="center"/>
    </xf>
    <xf numFmtId="0" fontId="15" fillId="0" borderId="0" xfId="1" applyFont="1" applyFill="1"/>
    <xf numFmtId="0" fontId="8" fillId="0" borderId="53" xfId="1" applyFont="1" applyFill="1" applyBorder="1" applyAlignment="1">
      <alignment horizontal="center" vertical="center"/>
    </xf>
    <xf numFmtId="167" fontId="16" fillId="0" borderId="53" xfId="1" applyNumberFormat="1" applyFont="1" applyFill="1" applyBorder="1" applyAlignment="1">
      <alignment vertical="center"/>
    </xf>
    <xf numFmtId="168" fontId="16" fillId="0" borderId="53" xfId="2" applyNumberFormat="1" applyFont="1" applyFill="1" applyBorder="1" applyAlignment="1">
      <alignment horizontal="center" vertical="center"/>
    </xf>
    <xf numFmtId="0" fontId="16" fillId="0" borderId="53" xfId="1" applyFont="1" applyFill="1" applyBorder="1" applyAlignment="1">
      <alignment horizontal="center" vertical="center"/>
    </xf>
    <xf numFmtId="3" fontId="9" fillId="0" borderId="0" xfId="1" applyNumberFormat="1" applyFill="1"/>
    <xf numFmtId="0" fontId="9" fillId="0" borderId="0" xfId="1" applyFill="1" applyBorder="1" applyAlignment="1">
      <alignment vertical="center"/>
    </xf>
    <xf numFmtId="0" fontId="8" fillId="0" borderId="0" xfId="1" applyFont="1" applyFill="1" applyBorder="1" applyAlignment="1">
      <alignment horizontal="center" vertical="center"/>
    </xf>
    <xf numFmtId="0" fontId="17" fillId="0" borderId="0" xfId="1" applyFont="1" applyFill="1" applyAlignment="1">
      <alignment vertical="center"/>
    </xf>
    <xf numFmtId="0" fontId="18" fillId="0" borderId="0" xfId="1" applyFont="1" applyFill="1" applyBorder="1" applyAlignment="1">
      <alignment vertical="center"/>
    </xf>
    <xf numFmtId="0" fontId="17" fillId="0" borderId="0" xfId="1" applyFont="1" applyFill="1" applyBorder="1" applyAlignment="1">
      <alignment vertical="center"/>
    </xf>
    <xf numFmtId="0" fontId="21" fillId="0" borderId="0" xfId="1" applyFont="1" applyFill="1" applyAlignment="1">
      <alignment horizontal="centerContinuous" vertical="center"/>
    </xf>
    <xf numFmtId="0" fontId="16" fillId="0" borderId="0" xfId="1" applyFont="1" applyFill="1" applyAlignment="1">
      <alignment vertical="center"/>
    </xf>
    <xf numFmtId="0" fontId="23" fillId="0" borderId="15" xfId="1" applyFont="1" applyFill="1" applyBorder="1" applyAlignment="1">
      <alignment horizontal="center" vertical="center"/>
    </xf>
    <xf numFmtId="49" fontId="23" fillId="0" borderId="53" xfId="1" applyNumberFormat="1" applyFont="1" applyFill="1" applyBorder="1" applyAlignment="1">
      <alignment horizontal="left" vertical="center"/>
    </xf>
    <xf numFmtId="49" fontId="25" fillId="0" borderId="60" xfId="1" applyNumberFormat="1" applyFont="1" applyFill="1" applyBorder="1" applyAlignment="1">
      <alignment horizontal="left" vertical="center"/>
    </xf>
    <xf numFmtId="0" fontId="16" fillId="0" borderId="0" xfId="1" applyFont="1" applyFill="1" applyBorder="1" applyAlignment="1">
      <alignment vertical="center"/>
    </xf>
    <xf numFmtId="49" fontId="16" fillId="0" borderId="13" xfId="1" applyNumberFormat="1" applyFont="1" applyFill="1" applyBorder="1" applyAlignment="1">
      <alignment horizontal="center" vertical="center" shrinkToFit="1"/>
    </xf>
    <xf numFmtId="3" fontId="22" fillId="0" borderId="0" xfId="1" applyNumberFormat="1" applyFont="1" applyFill="1" applyAlignment="1">
      <alignment horizontal="center" vertical="center"/>
    </xf>
    <xf numFmtId="3" fontId="8" fillId="0" borderId="44" xfId="1" applyNumberFormat="1" applyFont="1" applyFill="1" applyBorder="1" applyAlignment="1">
      <alignment horizontal="center" vertical="center"/>
    </xf>
    <xf numFmtId="3" fontId="8" fillId="0" borderId="48" xfId="1" applyNumberFormat="1" applyFont="1" applyFill="1" applyBorder="1" applyAlignment="1">
      <alignment horizontal="center" vertical="center" shrinkToFit="1"/>
    </xf>
    <xf numFmtId="3" fontId="8" fillId="0" borderId="0" xfId="1" applyNumberFormat="1" applyFont="1" applyFill="1" applyAlignment="1">
      <alignment horizontal="center" vertical="center"/>
    </xf>
    <xf numFmtId="3" fontId="23" fillId="0" borderId="15" xfId="1" applyNumberFormat="1" applyFont="1" applyFill="1" applyBorder="1" applyAlignment="1">
      <alignment horizontal="center" vertical="center"/>
    </xf>
    <xf numFmtId="3" fontId="8" fillId="0" borderId="53" xfId="1" applyNumberFormat="1" applyFont="1" applyFill="1" applyBorder="1" applyAlignment="1">
      <alignment horizontal="center" vertical="center"/>
    </xf>
    <xf numFmtId="3" fontId="8" fillId="0" borderId="60" xfId="1" applyNumberFormat="1" applyFont="1" applyFill="1" applyBorder="1" applyAlignment="1">
      <alignment horizontal="center" vertical="center"/>
    </xf>
    <xf numFmtId="3" fontId="8" fillId="0" borderId="0" xfId="1" applyNumberFormat="1" applyFont="1" applyFill="1" applyBorder="1" applyAlignment="1">
      <alignment horizontal="center" vertical="center"/>
    </xf>
    <xf numFmtId="3" fontId="17" fillId="0" borderId="0" xfId="1" applyNumberFormat="1" applyFont="1" applyFill="1" applyBorder="1" applyAlignment="1">
      <alignment horizontal="center" vertical="center"/>
    </xf>
    <xf numFmtId="169" fontId="14" fillId="0" borderId="0" xfId="2" applyNumberFormat="1" applyFont="1" applyFill="1" applyAlignment="1">
      <alignment horizontal="centerContinuous" vertical="center"/>
    </xf>
    <xf numFmtId="169" fontId="9" fillId="0" borderId="48" xfId="2" applyNumberFormat="1" applyFont="1" applyFill="1" applyBorder="1" applyAlignment="1">
      <alignment vertical="center" shrinkToFit="1"/>
    </xf>
    <xf numFmtId="169" fontId="9" fillId="0" borderId="0" xfId="2" applyNumberFormat="1" applyFont="1" applyFill="1" applyAlignment="1">
      <alignment vertical="center"/>
    </xf>
    <xf numFmtId="169" fontId="4" fillId="0" borderId="15" xfId="2" applyNumberFormat="1" applyFont="1" applyFill="1" applyBorder="1" applyAlignment="1">
      <alignment horizontal="center" vertical="center"/>
    </xf>
    <xf numFmtId="169" fontId="9" fillId="0" borderId="53" xfId="2" applyNumberFormat="1" applyFont="1" applyFill="1" applyBorder="1" applyAlignment="1">
      <alignment horizontal="right" vertical="center"/>
    </xf>
    <xf numFmtId="169" fontId="16" fillId="0" borderId="53" xfId="2" applyNumberFormat="1" applyFont="1" applyFill="1" applyBorder="1" applyAlignment="1">
      <alignment horizontal="right" vertical="center"/>
    </xf>
    <xf numFmtId="169" fontId="9" fillId="0" borderId="60" xfId="2" applyNumberFormat="1" applyFont="1" applyFill="1" applyBorder="1" applyAlignment="1">
      <alignment horizontal="right" vertical="center"/>
    </xf>
    <xf numFmtId="169" fontId="9" fillId="0" borderId="0" xfId="2" applyNumberFormat="1" applyFont="1" applyFill="1" applyBorder="1" applyAlignment="1">
      <alignment vertical="center"/>
    </xf>
    <xf numFmtId="169" fontId="18" fillId="0" borderId="0" xfId="2" applyNumberFormat="1" applyFont="1" applyFill="1" applyBorder="1" applyAlignment="1">
      <alignment vertical="center"/>
    </xf>
    <xf numFmtId="0" fontId="27" fillId="0" borderId="13" xfId="3" applyFont="1" applyFill="1" applyBorder="1" applyAlignment="1">
      <alignment horizontal="center"/>
    </xf>
    <xf numFmtId="49" fontId="25" fillId="0" borderId="53" xfId="1" applyNumberFormat="1" applyFont="1" applyFill="1" applyBorder="1" applyAlignment="1">
      <alignment horizontal="left" vertical="center"/>
    </xf>
    <xf numFmtId="0" fontId="3" fillId="0" borderId="53" xfId="1" applyFont="1" applyFill="1" applyBorder="1" applyAlignment="1">
      <alignment vertical="center"/>
    </xf>
    <xf numFmtId="0" fontId="9" fillId="0" borderId="0" xfId="1" applyFill="1" applyBorder="1"/>
    <xf numFmtId="0" fontId="9" fillId="0" borderId="14" xfId="1" applyFill="1" applyBorder="1"/>
    <xf numFmtId="4" fontId="23" fillId="0" borderId="14" xfId="1" applyNumberFormat="1" applyFont="1" applyFill="1" applyBorder="1" applyAlignment="1">
      <alignment horizontal="center" vertical="center"/>
    </xf>
    <xf numFmtId="49" fontId="25" fillId="0" borderId="14" xfId="1" applyNumberFormat="1" applyFont="1" applyFill="1" applyBorder="1" applyAlignment="1">
      <alignment horizontal="left" vertical="center"/>
    </xf>
    <xf numFmtId="0" fontId="3" fillId="0" borderId="14" xfId="1" applyFont="1" applyFill="1" applyBorder="1" applyAlignment="1">
      <alignment vertical="center"/>
    </xf>
    <xf numFmtId="0" fontId="9" fillId="0" borderId="14" xfId="1" applyFill="1" applyBorder="1" applyAlignment="1">
      <alignment horizontal="center" vertical="center"/>
    </xf>
    <xf numFmtId="3" fontId="8" fillId="0" borderId="14" xfId="1" applyNumberFormat="1" applyFont="1" applyFill="1" applyBorder="1" applyAlignment="1">
      <alignment horizontal="center" vertical="center"/>
    </xf>
    <xf numFmtId="167" fontId="16" fillId="0" borderId="14" xfId="1" applyNumberFormat="1" applyFont="1" applyFill="1" applyBorder="1" applyAlignment="1">
      <alignment vertical="center"/>
    </xf>
    <xf numFmtId="168" fontId="16" fillId="0" borderId="14" xfId="2" applyNumberFormat="1" applyFont="1" applyFill="1" applyBorder="1" applyAlignment="1">
      <alignment horizontal="center" vertical="center"/>
    </xf>
    <xf numFmtId="168" fontId="16" fillId="0" borderId="15" xfId="2" applyNumberFormat="1" applyFont="1" applyFill="1" applyBorder="1" applyAlignment="1">
      <alignment horizontal="center" vertical="center"/>
    </xf>
    <xf numFmtId="49" fontId="8" fillId="0" borderId="14" xfId="1" applyNumberFormat="1" applyFont="1" applyFill="1" applyBorder="1" applyAlignment="1">
      <alignment horizontal="left" vertical="center"/>
    </xf>
    <xf numFmtId="0" fontId="8" fillId="0" borderId="14" xfId="1" applyFont="1" applyFill="1" applyBorder="1" applyAlignment="1">
      <alignment vertical="center" wrapText="1"/>
    </xf>
    <xf numFmtId="49" fontId="16" fillId="0" borderId="14" xfId="1" applyNumberFormat="1" applyFont="1" applyFill="1" applyBorder="1" applyAlignment="1">
      <alignment horizontal="center" vertical="center" shrinkToFit="1"/>
    </xf>
    <xf numFmtId="169" fontId="16" fillId="0" borderId="14" xfId="2" applyNumberFormat="1" applyFont="1" applyFill="1" applyBorder="1" applyAlignment="1">
      <alignment horizontal="right" vertical="center"/>
    </xf>
    <xf numFmtId="167" fontId="19" fillId="0" borderId="53" xfId="1" applyNumberFormat="1" applyFont="1" applyFill="1" applyBorder="1" applyAlignment="1">
      <alignment vertical="center"/>
    </xf>
    <xf numFmtId="49" fontId="23" fillId="0" borderId="62" xfId="1" applyNumberFormat="1" applyFont="1" applyFill="1" applyBorder="1" applyAlignment="1">
      <alignment horizontal="left" vertical="center"/>
    </xf>
    <xf numFmtId="0" fontId="5" fillId="0" borderId="62" xfId="1" applyFont="1" applyFill="1" applyBorder="1" applyAlignment="1">
      <alignment vertical="center"/>
    </xf>
    <xf numFmtId="0" fontId="9" fillId="0" borderId="62" xfId="1" applyFill="1" applyBorder="1" applyAlignment="1">
      <alignment horizontal="center" vertical="center"/>
    </xf>
    <xf numFmtId="3" fontId="8" fillId="0" borderId="62" xfId="1" applyNumberFormat="1" applyFont="1" applyFill="1" applyBorder="1" applyAlignment="1">
      <alignment horizontal="center" vertical="center"/>
    </xf>
    <xf numFmtId="169" fontId="9" fillId="0" borderId="62" xfId="2" applyNumberFormat="1" applyFont="1" applyFill="1" applyBorder="1" applyAlignment="1">
      <alignment horizontal="right" vertical="center"/>
    </xf>
    <xf numFmtId="167" fontId="16" fillId="0" borderId="62" xfId="1" applyNumberFormat="1" applyFont="1" applyFill="1" applyBorder="1" applyAlignment="1">
      <alignment vertical="center"/>
    </xf>
    <xf numFmtId="168" fontId="16" fillId="0" borderId="62" xfId="2" applyNumberFormat="1" applyFont="1" applyFill="1" applyBorder="1" applyAlignment="1">
      <alignment horizontal="center" vertical="center"/>
    </xf>
    <xf numFmtId="167" fontId="19" fillId="0" borderId="60" xfId="1" applyNumberFormat="1" applyFont="1" applyFill="1" applyBorder="1" applyAlignment="1">
      <alignment vertical="center"/>
    </xf>
    <xf numFmtId="0" fontId="23" fillId="0" borderId="53" xfId="1" applyFont="1" applyFill="1" applyBorder="1" applyAlignment="1">
      <alignment horizontal="center" vertical="center"/>
    </xf>
    <xf numFmtId="0" fontId="8" fillId="0" borderId="60" xfId="1" applyFont="1" applyFill="1" applyBorder="1" applyAlignment="1">
      <alignment horizontal="center" vertical="center"/>
    </xf>
    <xf numFmtId="0" fontId="8" fillId="0" borderId="17" xfId="1" applyFont="1" applyFill="1" applyBorder="1" applyAlignment="1">
      <alignment horizontal="center" vertical="center"/>
    </xf>
    <xf numFmtId="49" fontId="23" fillId="0" borderId="57" xfId="1" applyNumberFormat="1" applyFont="1" applyFill="1" applyBorder="1" applyAlignment="1">
      <alignment horizontal="center" vertical="center"/>
    </xf>
    <xf numFmtId="0" fontId="17" fillId="0" borderId="0" xfId="1" applyFont="1" applyFill="1" applyAlignment="1">
      <alignment horizontal="center" vertical="center"/>
    </xf>
    <xf numFmtId="0" fontId="17" fillId="0" borderId="0" xfId="1" applyFont="1" applyFill="1" applyBorder="1" applyAlignment="1">
      <alignment horizontal="center" vertical="center"/>
    </xf>
    <xf numFmtId="0" fontId="8" fillId="0" borderId="57" xfId="1" applyFont="1" applyFill="1" applyBorder="1" applyAlignment="1">
      <alignment horizontal="center" vertical="center"/>
    </xf>
    <xf numFmtId="49" fontId="25" fillId="0" borderId="57" xfId="1" applyNumberFormat="1" applyFont="1" applyFill="1" applyBorder="1" applyAlignment="1">
      <alignment horizontal="left" vertical="center"/>
    </xf>
    <xf numFmtId="0" fontId="3" fillId="0" borderId="57" xfId="1" applyFont="1" applyFill="1" applyBorder="1" applyAlignment="1">
      <alignment vertical="center"/>
    </xf>
    <xf numFmtId="0" fontId="9" fillId="0" borderId="57" xfId="1" applyFill="1" applyBorder="1" applyAlignment="1">
      <alignment horizontal="center" vertical="center"/>
    </xf>
    <xf numFmtId="3" fontId="8" fillId="0" borderId="57" xfId="1" applyNumberFormat="1" applyFont="1" applyFill="1" applyBorder="1" applyAlignment="1">
      <alignment horizontal="center" vertical="center"/>
    </xf>
    <xf numFmtId="169" fontId="9" fillId="0" borderId="57" xfId="2" applyNumberFormat="1" applyFont="1" applyFill="1" applyBorder="1" applyAlignment="1">
      <alignment horizontal="right" vertical="center"/>
    </xf>
    <xf numFmtId="168" fontId="19" fillId="0" borderId="57" xfId="2" applyNumberFormat="1" applyFont="1" applyFill="1" applyBorder="1" applyAlignment="1">
      <alignment horizontal="center" vertical="center"/>
    </xf>
    <xf numFmtId="168" fontId="19" fillId="0" borderId="15" xfId="2" applyNumberFormat="1" applyFont="1" applyFill="1" applyBorder="1" applyAlignment="1">
      <alignment horizontal="center" vertical="center"/>
    </xf>
    <xf numFmtId="0" fontId="11" fillId="0" borderId="44" xfId="1" applyFont="1" applyFill="1" applyBorder="1" applyAlignment="1">
      <alignment vertical="center"/>
    </xf>
    <xf numFmtId="3" fontId="24" fillId="0" borderId="53" xfId="1" applyNumberFormat="1" applyFont="1" applyFill="1" applyBorder="1" applyAlignment="1">
      <alignment horizontal="center" vertical="center"/>
    </xf>
    <xf numFmtId="49" fontId="8" fillId="0" borderId="53" xfId="1" applyNumberFormat="1" applyFont="1" applyFill="1" applyBorder="1" applyAlignment="1">
      <alignment horizontal="left" vertical="center"/>
    </xf>
    <xf numFmtId="0" fontId="8" fillId="0" borderId="53" xfId="1" applyFont="1" applyFill="1" applyBorder="1" applyAlignment="1">
      <alignment horizontal="center" vertical="center"/>
    </xf>
    <xf numFmtId="0" fontId="8" fillId="0" borderId="53" xfId="1" applyFont="1" applyFill="1" applyBorder="1" applyAlignment="1">
      <alignment vertical="center" wrapText="1"/>
    </xf>
    <xf numFmtId="168" fontId="16" fillId="0" borderId="53" xfId="2" applyNumberFormat="1" applyFont="1" applyFill="1" applyBorder="1" applyAlignment="1">
      <alignment horizontal="center" vertical="center"/>
    </xf>
    <xf numFmtId="0" fontId="16" fillId="0" borderId="53" xfId="1" applyFont="1" applyFill="1" applyBorder="1" applyAlignment="1">
      <alignment horizontal="center" vertical="center"/>
    </xf>
    <xf numFmtId="0" fontId="8" fillId="0" borderId="53" xfId="1" applyNumberFormat="1" applyFont="1" applyFill="1" applyBorder="1" applyAlignment="1">
      <alignment horizontal="left" vertical="center"/>
    </xf>
    <xf numFmtId="168" fontId="16" fillId="0" borderId="53" xfId="2" applyNumberFormat="1" applyFont="1" applyFill="1" applyBorder="1" applyAlignment="1">
      <alignment vertical="center"/>
    </xf>
    <xf numFmtId="0" fontId="36" fillId="0" borderId="0" xfId="1" applyFont="1" applyFill="1" applyAlignment="1">
      <alignment horizontal="center" vertical="center"/>
    </xf>
    <xf numFmtId="0" fontId="24" fillId="0" borderId="48" xfId="1" applyFont="1" applyFill="1" applyBorder="1" applyAlignment="1">
      <alignment horizontal="center" vertical="center" shrinkToFit="1"/>
    </xf>
    <xf numFmtId="0" fontId="24" fillId="0" borderId="0" xfId="1" applyFont="1" applyFill="1" applyAlignment="1">
      <alignment horizontal="center" vertical="center"/>
    </xf>
    <xf numFmtId="0" fontId="37" fillId="0" borderId="62" xfId="1" applyFont="1" applyFill="1" applyBorder="1" applyAlignment="1">
      <alignment horizontal="center" vertical="center"/>
    </xf>
    <xf numFmtId="0" fontId="24" fillId="0" borderId="62" xfId="1" applyNumberFormat="1" applyFont="1" applyFill="1" applyBorder="1" applyAlignment="1">
      <alignment horizontal="center" vertical="center"/>
    </xf>
    <xf numFmtId="0" fontId="24" fillId="0" borderId="53" xfId="1" applyFont="1" applyFill="1" applyBorder="1" applyAlignment="1">
      <alignment horizontal="center" vertical="center"/>
    </xf>
    <xf numFmtId="4" fontId="24" fillId="0" borderId="60" xfId="1" applyNumberFormat="1" applyFont="1" applyFill="1" applyBorder="1" applyAlignment="1">
      <alignment horizontal="center" vertical="center"/>
    </xf>
    <xf numFmtId="4" fontId="24" fillId="0" borderId="57" xfId="1" applyNumberFormat="1" applyFont="1" applyFill="1" applyBorder="1" applyAlignment="1">
      <alignment horizontal="center" vertical="center"/>
    </xf>
    <xf numFmtId="0" fontId="24" fillId="0" borderId="53" xfId="1" applyNumberFormat="1" applyFont="1" applyFill="1" applyBorder="1" applyAlignment="1">
      <alignment horizontal="center" vertical="center"/>
    </xf>
    <xf numFmtId="4" fontId="24" fillId="0" borderId="53" xfId="1" applyNumberFormat="1" applyFont="1" applyFill="1" applyBorder="1" applyAlignment="1">
      <alignment horizontal="center" vertical="center"/>
    </xf>
    <xf numFmtId="4" fontId="24" fillId="0" borderId="0" xfId="1" applyNumberFormat="1" applyFont="1" applyFill="1" applyBorder="1" applyAlignment="1">
      <alignment horizontal="center" vertical="center"/>
    </xf>
    <xf numFmtId="4" fontId="24" fillId="0" borderId="6" xfId="1" applyNumberFormat="1" applyFont="1" applyFill="1" applyBorder="1" applyAlignment="1">
      <alignment horizontal="center" vertical="center"/>
    </xf>
    <xf numFmtId="4" fontId="24" fillId="0" borderId="20" xfId="1" applyNumberFormat="1" applyFont="1" applyFill="1" applyBorder="1" applyAlignment="1">
      <alignment horizontal="center" vertical="center"/>
    </xf>
    <xf numFmtId="169" fontId="20" fillId="0" borderId="14" xfId="2" applyNumberFormat="1" applyFont="1" applyFill="1" applyBorder="1" applyAlignment="1">
      <alignment horizontal="right" vertical="center"/>
    </xf>
    <xf numFmtId="0" fontId="24" fillId="0" borderId="0" xfId="1" applyNumberFormat="1" applyFont="1" applyFill="1" applyBorder="1" applyAlignment="1">
      <alignment horizontal="center" vertical="center"/>
    </xf>
    <xf numFmtId="169" fontId="20" fillId="0" borderId="53" xfId="2" applyNumberFormat="1" applyFont="1" applyFill="1" applyBorder="1" applyAlignment="1">
      <alignment horizontal="right" vertical="center"/>
    </xf>
    <xf numFmtId="4" fontId="24" fillId="0" borderId="14" xfId="1" applyNumberFormat="1" applyFont="1" applyFill="1" applyBorder="1" applyAlignment="1">
      <alignment horizontal="center" vertical="center"/>
    </xf>
    <xf numFmtId="0" fontId="24" fillId="0" borderId="10" xfId="1" applyNumberFormat="1" applyFont="1" applyFill="1" applyBorder="1" applyAlignment="1">
      <alignment horizontal="center" vertical="center"/>
    </xf>
    <xf numFmtId="0" fontId="24" fillId="0" borderId="0" xfId="1" applyFont="1" applyFill="1" applyBorder="1" applyAlignment="1">
      <alignment horizontal="center" vertical="center"/>
    </xf>
    <xf numFmtId="4" fontId="38" fillId="0" borderId="0" xfId="1" applyNumberFormat="1" applyFont="1" applyFill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Fill="1" applyAlignment="1">
      <alignment horizontal="center" vertical="center"/>
    </xf>
    <xf numFmtId="0" fontId="9" fillId="0" borderId="42" xfId="1" applyFont="1" applyFill="1" applyBorder="1" applyAlignment="1">
      <alignment horizontal="center" vertical="center"/>
    </xf>
    <xf numFmtId="0" fontId="9" fillId="0" borderId="43" xfId="1" applyFont="1" applyFill="1" applyBorder="1" applyAlignment="1">
      <alignment horizontal="center" vertical="center"/>
    </xf>
    <xf numFmtId="49" fontId="9" fillId="0" borderId="46" xfId="1" applyNumberFormat="1" applyFont="1" applyFill="1" applyBorder="1" applyAlignment="1">
      <alignment horizontal="center" vertical="center"/>
    </xf>
    <xf numFmtId="0" fontId="9" fillId="0" borderId="47" xfId="1" applyFont="1" applyFill="1" applyBorder="1" applyAlignment="1">
      <alignment horizontal="center" vertical="center"/>
    </xf>
    <xf numFmtId="169" fontId="9" fillId="0" borderId="44" xfId="2" applyNumberFormat="1" applyFont="1" applyFill="1" applyBorder="1" applyAlignment="1">
      <alignment horizontal="center" vertical="center"/>
    </xf>
  </cellXfs>
  <cellStyles count="17">
    <cellStyle name="měny" xfId="2" builtinId="4"/>
    <cellStyle name="Nadpis 1 2" xfId="6"/>
    <cellStyle name="Nadpis 2 2" xfId="7"/>
    <cellStyle name="Nadpis 3 2" xfId="8"/>
    <cellStyle name="Nadpis 4 2" xfId="9"/>
    <cellStyle name="Normálna 2" xfId="10"/>
    <cellStyle name="normálne 2" xfId="11"/>
    <cellStyle name="normálne 3" xfId="12"/>
    <cellStyle name="normální" xfId="0" builtinId="0"/>
    <cellStyle name="normální 2" xfId="3"/>
    <cellStyle name="normální 3" xfId="4"/>
    <cellStyle name="normální 4" xfId="5"/>
    <cellStyle name="normální_POL.XLS" xfId="1"/>
    <cellStyle name="Poznámka 2" xfId="13"/>
    <cellStyle name="Vstup 2" xfId="14"/>
    <cellStyle name="Výpočet 2" xfId="15"/>
    <cellStyle name="Výstup 2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>
      <selection activeCell="D20" sqref="D20"/>
    </sheetView>
  </sheetViews>
  <sheetFormatPr defaultRowHeight="12.75"/>
  <cols>
    <col min="1" max="1" width="2" customWidth="1"/>
    <col min="2" max="2" width="16.710937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>
      <c r="A4" s="7"/>
      <c r="B4" s="8"/>
      <c r="C4" s="9" t="s">
        <v>167</v>
      </c>
      <c r="D4" s="10"/>
      <c r="E4" s="10"/>
      <c r="F4" s="11"/>
      <c r="G4" s="12"/>
    </row>
    <row r="5" spans="1:57" ht="12.95" customHeight="1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>
      <c r="A6" s="7"/>
      <c r="B6" s="8"/>
      <c r="C6" s="9" t="s">
        <v>168</v>
      </c>
      <c r="D6" s="10"/>
      <c r="E6" s="10"/>
      <c r="F6" s="18"/>
      <c r="G6" s="12"/>
    </row>
    <row r="7" spans="1:57">
      <c r="A7" s="13" t="s">
        <v>8</v>
      </c>
      <c r="B7" s="15"/>
      <c r="C7" s="260"/>
      <c r="D7" s="261"/>
      <c r="E7" s="19" t="s">
        <v>9</v>
      </c>
      <c r="F7" s="20"/>
      <c r="G7" s="21">
        <v>0</v>
      </c>
      <c r="H7" s="22"/>
      <c r="I7" s="22"/>
    </row>
    <row r="8" spans="1:57">
      <c r="A8" s="13" t="s">
        <v>10</v>
      </c>
      <c r="B8" s="15"/>
      <c r="C8" s="260" t="s">
        <v>146</v>
      </c>
      <c r="D8" s="261"/>
      <c r="E8" s="16" t="s">
        <v>11</v>
      </c>
      <c r="F8" s="15"/>
      <c r="G8" s="23">
        <f>IF(PocetMJ=0,,ROUND((F30+F32)/PocetMJ,1))</f>
        <v>0</v>
      </c>
    </row>
    <row r="9" spans="1:57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>
      <c r="A11" s="28"/>
      <c r="B11" s="11"/>
      <c r="C11" s="11"/>
      <c r="D11" s="11"/>
      <c r="E11" s="262" t="s">
        <v>143</v>
      </c>
      <c r="F11" s="263"/>
      <c r="G11" s="264"/>
    </row>
    <row r="12" spans="1:57" ht="28.5" customHeight="1" thickBot="1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>
      <c r="A19" s="49"/>
      <c r="B19" s="41"/>
      <c r="C19" s="42"/>
      <c r="D19" s="24"/>
      <c r="E19" s="46"/>
      <c r="F19" s="47"/>
      <c r="G19" s="42"/>
    </row>
    <row r="20" spans="1:7" ht="15.95" customHeight="1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>
      <c r="A27" s="28"/>
      <c r="B27" s="11"/>
      <c r="C27" s="29"/>
      <c r="D27" s="11"/>
      <c r="E27" s="29"/>
      <c r="F27" s="11"/>
      <c r="G27" s="12"/>
    </row>
    <row r="28" spans="1:7" ht="97.5" customHeight="1">
      <c r="A28" s="28"/>
      <c r="B28" s="11"/>
      <c r="C28" s="29"/>
      <c r="D28" s="11"/>
      <c r="E28" s="29"/>
      <c r="F28" s="11"/>
      <c r="G28" s="12"/>
    </row>
    <row r="29" spans="1:7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>
      <c r="A30" s="13" t="s">
        <v>39</v>
      </c>
      <c r="B30" s="15"/>
      <c r="C30" s="58">
        <v>10</v>
      </c>
      <c r="D30" s="15" t="s">
        <v>40</v>
      </c>
      <c r="E30" s="16"/>
      <c r="F30" s="59">
        <v>0</v>
      </c>
      <c r="G30" s="17"/>
    </row>
    <row r="31" spans="1:7">
      <c r="A31" s="13" t="s">
        <v>41</v>
      </c>
      <c r="B31" s="15"/>
      <c r="C31" s="58">
        <v>10</v>
      </c>
      <c r="D31" s="15" t="s">
        <v>40</v>
      </c>
      <c r="E31" s="16"/>
      <c r="F31" s="60">
        <f>ROUND(PRODUCT(F30,C31/100),1)</f>
        <v>0</v>
      </c>
      <c r="G31" s="27"/>
    </row>
    <row r="32" spans="1:7">
      <c r="A32" s="13" t="s">
        <v>39</v>
      </c>
      <c r="B32" s="15"/>
      <c r="C32" s="58">
        <v>21</v>
      </c>
      <c r="D32" s="15" t="s">
        <v>40</v>
      </c>
      <c r="E32" s="16"/>
      <c r="F32" s="59">
        <f>C22</f>
        <v>0</v>
      </c>
      <c r="G32" s="17"/>
    </row>
    <row r="33" spans="1:8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ROUND(PRODUCT(F32,C33/100),1)</f>
        <v>0</v>
      </c>
      <c r="G33" s="27"/>
    </row>
    <row r="34" spans="1:8" s="66" customFormat="1" ht="19.5" customHeight="1" thickBot="1">
      <c r="A34" s="61" t="s">
        <v>42</v>
      </c>
      <c r="B34" s="62"/>
      <c r="C34" s="62"/>
      <c r="D34" s="62"/>
      <c r="E34" s="63"/>
      <c r="F34" s="64">
        <f>CEILING(SUM(F29:F33),IF(SUM(F29:F33)&gt;=0,1,-1))</f>
        <v>0</v>
      </c>
      <c r="G34" s="65"/>
    </row>
    <row r="36" spans="1:8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>
      <c r="A37" s="67"/>
      <c r="B37" s="265"/>
      <c r="C37" s="265"/>
      <c r="D37" s="265"/>
      <c r="E37" s="265"/>
      <c r="F37" s="265"/>
      <c r="G37" s="265"/>
      <c r="H37" t="s">
        <v>4</v>
      </c>
    </row>
    <row r="38" spans="1:8" ht="12.75" customHeight="1">
      <c r="A38" s="68"/>
      <c r="B38" s="265"/>
      <c r="C38" s="265"/>
      <c r="D38" s="265"/>
      <c r="E38" s="265"/>
      <c r="F38" s="265"/>
      <c r="G38" s="265"/>
      <c r="H38" t="s">
        <v>4</v>
      </c>
    </row>
    <row r="39" spans="1:8">
      <c r="A39" s="68"/>
      <c r="B39" s="265"/>
      <c r="C39" s="265"/>
      <c r="D39" s="265"/>
      <c r="E39" s="265"/>
      <c r="F39" s="265"/>
      <c r="G39" s="265"/>
      <c r="H39" t="s">
        <v>4</v>
      </c>
    </row>
    <row r="40" spans="1:8">
      <c r="A40" s="68"/>
      <c r="B40" s="265"/>
      <c r="C40" s="265"/>
      <c r="D40" s="265"/>
      <c r="E40" s="265"/>
      <c r="F40" s="265"/>
      <c r="G40" s="265"/>
      <c r="H40" t="s">
        <v>4</v>
      </c>
    </row>
    <row r="41" spans="1:8">
      <c r="A41" s="68"/>
      <c r="B41" s="265"/>
      <c r="C41" s="265"/>
      <c r="D41" s="265"/>
      <c r="E41" s="265"/>
      <c r="F41" s="265"/>
      <c r="G41" s="265"/>
      <c r="H41" t="s">
        <v>4</v>
      </c>
    </row>
    <row r="42" spans="1:8">
      <c r="A42" s="68"/>
      <c r="B42" s="265"/>
      <c r="C42" s="265"/>
      <c r="D42" s="265"/>
      <c r="E42" s="265"/>
      <c r="F42" s="265"/>
      <c r="G42" s="265"/>
      <c r="H42" t="s">
        <v>4</v>
      </c>
    </row>
    <row r="43" spans="1:8">
      <c r="A43" s="68"/>
      <c r="B43" s="265"/>
      <c r="C43" s="265"/>
      <c r="D43" s="265"/>
      <c r="E43" s="265"/>
      <c r="F43" s="265"/>
      <c r="G43" s="265"/>
      <c r="H43" t="s">
        <v>4</v>
      </c>
    </row>
    <row r="44" spans="1:8">
      <c r="A44" s="68"/>
      <c r="B44" s="265"/>
      <c r="C44" s="265"/>
      <c r="D44" s="265"/>
      <c r="E44" s="265"/>
      <c r="F44" s="265"/>
      <c r="G44" s="265"/>
      <c r="H44" t="s">
        <v>4</v>
      </c>
    </row>
    <row r="45" spans="1:8" ht="3" customHeight="1">
      <c r="A45" s="68"/>
      <c r="B45" s="265"/>
      <c r="C45" s="265"/>
      <c r="D45" s="265"/>
      <c r="E45" s="265"/>
      <c r="F45" s="265"/>
      <c r="G45" s="265"/>
      <c r="H45" t="s">
        <v>4</v>
      </c>
    </row>
    <row r="46" spans="1:8">
      <c r="B46" s="259"/>
      <c r="C46" s="259"/>
      <c r="D46" s="259"/>
      <c r="E46" s="259"/>
      <c r="F46" s="259"/>
      <c r="G46" s="259"/>
    </row>
    <row r="47" spans="1:8">
      <c r="B47" s="259"/>
      <c r="C47" s="259"/>
      <c r="D47" s="259"/>
      <c r="E47" s="259"/>
      <c r="F47" s="259"/>
      <c r="G47" s="259"/>
    </row>
    <row r="48" spans="1:8">
      <c r="B48" s="259"/>
      <c r="C48" s="259"/>
      <c r="D48" s="259"/>
      <c r="E48" s="259"/>
      <c r="F48" s="259"/>
      <c r="G48" s="259"/>
    </row>
    <row r="49" spans="2:7">
      <c r="B49" s="259"/>
      <c r="C49" s="259"/>
      <c r="D49" s="259"/>
      <c r="E49" s="259"/>
      <c r="F49" s="259"/>
      <c r="G49" s="259"/>
    </row>
    <row r="50" spans="2:7">
      <c r="B50" s="259"/>
      <c r="C50" s="259"/>
      <c r="D50" s="259"/>
      <c r="E50" s="259"/>
      <c r="F50" s="259"/>
      <c r="G50" s="259"/>
    </row>
    <row r="51" spans="2:7">
      <c r="B51" s="259"/>
      <c r="C51" s="259"/>
      <c r="D51" s="259"/>
      <c r="E51" s="259"/>
      <c r="F51" s="259"/>
      <c r="G51" s="259"/>
    </row>
    <row r="52" spans="2:7">
      <c r="B52" s="259"/>
      <c r="C52" s="259"/>
      <c r="D52" s="259"/>
      <c r="E52" s="259"/>
      <c r="F52" s="259"/>
      <c r="G52" s="259"/>
    </row>
    <row r="53" spans="2:7">
      <c r="B53" s="259"/>
      <c r="C53" s="259"/>
      <c r="D53" s="259"/>
      <c r="E53" s="259"/>
      <c r="F53" s="259"/>
      <c r="G53" s="259"/>
    </row>
    <row r="54" spans="2:7">
      <c r="B54" s="259"/>
      <c r="C54" s="259"/>
      <c r="D54" s="259"/>
      <c r="E54" s="259"/>
      <c r="F54" s="259"/>
      <c r="G54" s="259"/>
    </row>
    <row r="55" spans="2:7">
      <c r="B55" s="259"/>
      <c r="C55" s="259"/>
      <c r="D55" s="259"/>
      <c r="E55" s="259"/>
      <c r="F55" s="259"/>
      <c r="G55" s="259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0"/>
  <sheetViews>
    <sheetView workbookViewId="0">
      <selection activeCell="D23" sqref="D23"/>
    </sheetView>
  </sheetViews>
  <sheetFormatPr defaultRowHeight="12.75"/>
  <cols>
    <col min="1" max="1" width="11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266" t="s">
        <v>5</v>
      </c>
      <c r="B1" s="267"/>
      <c r="C1" s="69" t="str">
        <f>CONCATENATE(cislostavby," ",nazevstavby)</f>
        <v xml:space="preserve"> Změna stavby před dokončením, revize 3</v>
      </c>
      <c r="D1" s="70"/>
      <c r="E1" s="71"/>
      <c r="F1" s="70"/>
      <c r="G1" s="72"/>
      <c r="H1" s="73"/>
      <c r="I1" s="74"/>
    </row>
    <row r="2" spans="1:57" ht="13.5" thickBot="1">
      <c r="A2" s="268" t="s">
        <v>1</v>
      </c>
      <c r="B2" s="269"/>
      <c r="C2" s="75" t="str">
        <f>CONCATENATE(cisloobjektu," ",nazevobjektu)</f>
        <v xml:space="preserve"> Bazén Nové město - tělocvična</v>
      </c>
      <c r="D2" s="76"/>
      <c r="E2" s="77"/>
      <c r="F2" s="76"/>
      <c r="G2" s="270"/>
      <c r="H2" s="270"/>
      <c r="I2" s="271"/>
    </row>
    <row r="3" spans="1:57" ht="13.5" thickTop="1">
      <c r="F3" s="11"/>
    </row>
    <row r="4" spans="1:57" ht="19.5" customHeight="1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57" ht="13.5" thickBot="1"/>
    <row r="6" spans="1:57" s="11" customFormat="1" ht="13.5" thickBot="1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57" s="11" customFormat="1">
      <c r="A7" s="124" t="str">
        <f>Položky!B7</f>
        <v>94</v>
      </c>
      <c r="B7" s="86" t="str">
        <f>Položky!C7</f>
        <v>Lešení a stavební výtahy</v>
      </c>
      <c r="C7" s="87"/>
      <c r="D7" s="88"/>
      <c r="E7" s="125">
        <f>Položky!H10+Položky!I10+Položky!K10+Položky!M10</f>
        <v>0</v>
      </c>
      <c r="F7" s="126">
        <f>Položky!BD10</f>
        <v>0</v>
      </c>
      <c r="G7" s="126">
        <f>Položky!BE10</f>
        <v>0</v>
      </c>
      <c r="H7" s="126">
        <f>Položky!BF10</f>
        <v>0</v>
      </c>
      <c r="I7" s="127">
        <f>Položky!BG10</f>
        <v>0</v>
      </c>
    </row>
    <row r="8" spans="1:57" s="11" customFormat="1">
      <c r="A8" s="124" t="str">
        <f>Položky!B12</f>
        <v>99</v>
      </c>
      <c r="B8" s="86" t="str">
        <f>Položky!C12</f>
        <v>Staveništní přesun hmot</v>
      </c>
      <c r="C8" s="87"/>
      <c r="D8" s="88"/>
      <c r="E8" s="125">
        <f>Položky!H14+Položky!I14+Položky!K14+Položky!M14</f>
        <v>0</v>
      </c>
      <c r="F8" s="126">
        <f>Položky!BD14</f>
        <v>0</v>
      </c>
      <c r="G8" s="126">
        <f>Položky!BE14</f>
        <v>0</v>
      </c>
      <c r="H8" s="126">
        <f>Položky!BF14</f>
        <v>0</v>
      </c>
      <c r="I8" s="127">
        <f>Položky!BG14</f>
        <v>0</v>
      </c>
    </row>
    <row r="9" spans="1:57" s="11" customFormat="1">
      <c r="A9" s="124" t="str">
        <f>Položky!B16</f>
        <v>M21</v>
      </c>
      <c r="B9" s="86" t="str">
        <f>Položky!C16</f>
        <v xml:space="preserve">Elektromontáže </v>
      </c>
      <c r="C9" s="87"/>
      <c r="D9" s="88"/>
      <c r="E9" s="125">
        <f>Položky!BC59</f>
        <v>0</v>
      </c>
      <c r="F9" s="126">
        <f>Položky!BD59</f>
        <v>0</v>
      </c>
      <c r="G9" s="126">
        <f>Položky!K59+Položky!H59</f>
        <v>0</v>
      </c>
      <c r="H9" s="126">
        <f>Položky!I59</f>
        <v>0</v>
      </c>
      <c r="I9" s="127">
        <f>Položky!BG59</f>
        <v>0</v>
      </c>
    </row>
    <row r="10" spans="1:57" s="11" customFormat="1">
      <c r="A10" s="124" t="str">
        <f>Položky!B61</f>
        <v>Dodávka</v>
      </c>
      <c r="B10" s="86" t="str">
        <f>Položky!C61</f>
        <v>Rozváděče</v>
      </c>
      <c r="C10" s="87"/>
      <c r="D10" s="88"/>
      <c r="E10" s="125">
        <v>0</v>
      </c>
      <c r="F10" s="126">
        <v>0</v>
      </c>
      <c r="G10" s="126">
        <f>Položky!K63</f>
        <v>0</v>
      </c>
      <c r="H10" s="126">
        <v>0</v>
      </c>
      <c r="I10" s="127">
        <v>0</v>
      </c>
    </row>
    <row r="11" spans="1:57" s="11" customFormat="1">
      <c r="A11" s="124" t="str">
        <f>Položky!B65</f>
        <v>Ostatní</v>
      </c>
      <c r="B11" s="86" t="str">
        <f>Položky!C65</f>
        <v>Atypické montáže</v>
      </c>
      <c r="C11" s="87"/>
      <c r="D11" s="88"/>
      <c r="E11" s="125">
        <f>Položky!I72</f>
        <v>0</v>
      </c>
      <c r="F11" s="126">
        <f>Položky!BD72</f>
        <v>0</v>
      </c>
      <c r="G11" s="126">
        <f>Položky!BE72</f>
        <v>0</v>
      </c>
      <c r="H11" s="126">
        <f>Položky!I72</f>
        <v>0</v>
      </c>
      <c r="I11" s="127">
        <f>Položky!BG72</f>
        <v>0</v>
      </c>
    </row>
    <row r="12" spans="1:57" s="11" customFormat="1" ht="13.5" thickBot="1">
      <c r="A12" s="124" t="str">
        <f>Položky!B74</f>
        <v>REVIZE</v>
      </c>
      <c r="B12" s="86" t="str">
        <f>Položky!C74</f>
        <v>revize</v>
      </c>
      <c r="C12" s="87"/>
      <c r="D12" s="88"/>
      <c r="E12" s="125">
        <f>Položky!M77</f>
        <v>0</v>
      </c>
      <c r="F12" s="126">
        <f>Položky!BD77</f>
        <v>0</v>
      </c>
      <c r="G12" s="126">
        <f>Položky!BE77</f>
        <v>0</v>
      </c>
      <c r="H12" s="126">
        <f>Položky!BF77</f>
        <v>0</v>
      </c>
      <c r="I12" s="127">
        <f>Položky!BG77</f>
        <v>0</v>
      </c>
    </row>
    <row r="13" spans="1:57" s="94" customFormat="1" ht="13.5" thickBot="1">
      <c r="A13" s="89"/>
      <c r="B13" s="81" t="s">
        <v>50</v>
      </c>
      <c r="C13" s="81"/>
      <c r="D13" s="90"/>
      <c r="E13" s="91">
        <f>SUM(E7:E12)</f>
        <v>0</v>
      </c>
      <c r="F13" s="92">
        <f>SUM(F7:F12)</f>
        <v>0</v>
      </c>
      <c r="G13" s="92">
        <f>SUM(G7:G12)</f>
        <v>0</v>
      </c>
      <c r="H13" s="92">
        <f>SUM(H7:H12)</f>
        <v>0</v>
      </c>
      <c r="I13" s="93">
        <f>SUM(I7:I12)</f>
        <v>0</v>
      </c>
    </row>
    <row r="14" spans="1:57">
      <c r="A14" s="87"/>
      <c r="B14" s="87"/>
      <c r="C14" s="87"/>
      <c r="D14" s="87"/>
      <c r="E14" s="87"/>
      <c r="F14" s="87"/>
      <c r="G14" s="87"/>
      <c r="H14" s="87"/>
      <c r="I14" s="87"/>
    </row>
    <row r="15" spans="1:57" ht="19.5" customHeight="1">
      <c r="A15" s="95" t="s">
        <v>51</v>
      </c>
      <c r="B15" s="95"/>
      <c r="C15" s="95"/>
      <c r="D15" s="95"/>
      <c r="E15" s="95"/>
      <c r="F15" s="95"/>
      <c r="G15" s="96"/>
      <c r="H15" s="95"/>
      <c r="I15" s="95"/>
      <c r="BA15" s="30"/>
      <c r="BB15" s="30"/>
      <c r="BC15" s="30"/>
      <c r="BD15" s="30"/>
      <c r="BE15" s="30"/>
    </row>
    <row r="16" spans="1:57" ht="13.5" thickBot="1">
      <c r="A16" s="97"/>
      <c r="B16" s="97"/>
      <c r="C16" s="97"/>
      <c r="D16" s="97"/>
      <c r="E16" s="97"/>
      <c r="F16" s="97"/>
      <c r="G16" s="97"/>
      <c r="H16" s="97"/>
      <c r="I16" s="97"/>
    </row>
    <row r="17" spans="1:53">
      <c r="A17" s="98" t="s">
        <v>52</v>
      </c>
      <c r="B17" s="99"/>
      <c r="C17" s="99"/>
      <c r="D17" s="100"/>
      <c r="E17" s="101" t="s">
        <v>53</v>
      </c>
      <c r="F17" s="102" t="s">
        <v>54</v>
      </c>
      <c r="G17" s="103" t="s">
        <v>55</v>
      </c>
      <c r="H17" s="104"/>
      <c r="I17" s="105" t="s">
        <v>53</v>
      </c>
    </row>
    <row r="18" spans="1:53">
      <c r="A18" s="106"/>
      <c r="B18" s="107"/>
      <c r="C18" s="107"/>
      <c r="D18" s="108"/>
      <c r="E18" s="109"/>
      <c r="F18" s="110"/>
      <c r="G18" s="111">
        <f>CHOOSE(BA18+1,HSV+PSV,HSV+PSV+Mont,HSV+PSV+Dodavka+Mont,HSV,PSV,Mont,Dodavka,Mont+Dodavka,0)</f>
        <v>0</v>
      </c>
      <c r="H18" s="112"/>
      <c r="I18" s="113">
        <f>E18+F18*G18/100</f>
        <v>0</v>
      </c>
      <c r="BA18">
        <v>8</v>
      </c>
    </row>
    <row r="19" spans="1:53" ht="13.5" thickBot="1">
      <c r="A19" s="114"/>
      <c r="B19" s="115" t="s">
        <v>56</v>
      </c>
      <c r="C19" s="116"/>
      <c r="D19" s="117"/>
      <c r="E19" s="118"/>
      <c r="F19" s="119"/>
      <c r="G19" s="119"/>
      <c r="H19" s="272">
        <f>SUM(H18:H18)</f>
        <v>0</v>
      </c>
      <c r="I19" s="273"/>
    </row>
    <row r="20" spans="1:53">
      <c r="A20" s="97"/>
      <c r="B20" s="97"/>
      <c r="C20" s="97"/>
      <c r="D20" s="97"/>
      <c r="E20" s="97"/>
      <c r="F20" s="97"/>
      <c r="G20" s="97"/>
      <c r="H20" s="97"/>
      <c r="I20" s="97"/>
    </row>
    <row r="21" spans="1:53">
      <c r="B21" s="94"/>
      <c r="F21" s="120"/>
      <c r="G21" s="121"/>
      <c r="H21" s="121"/>
      <c r="I21" s="122"/>
    </row>
    <row r="22" spans="1:53">
      <c r="F22" s="120"/>
      <c r="G22" s="121"/>
      <c r="H22" s="121"/>
      <c r="I22" s="122"/>
    </row>
    <row r="23" spans="1:53">
      <c r="F23" s="120"/>
      <c r="G23" s="121"/>
      <c r="H23" s="121"/>
      <c r="I23" s="122"/>
    </row>
    <row r="24" spans="1:53">
      <c r="F24" s="120"/>
      <c r="G24" s="121"/>
      <c r="H24" s="121"/>
      <c r="I24" s="122"/>
    </row>
    <row r="25" spans="1:53">
      <c r="F25" s="120"/>
      <c r="G25" s="121"/>
      <c r="H25" s="121"/>
      <c r="I25" s="122"/>
    </row>
    <row r="26" spans="1:53">
      <c r="F26" s="120"/>
      <c r="G26" s="121"/>
      <c r="H26" s="121"/>
      <c r="I26" s="122"/>
    </row>
    <row r="27" spans="1:53">
      <c r="F27" s="120"/>
      <c r="G27" s="121"/>
      <c r="H27" s="121"/>
      <c r="I27" s="122"/>
    </row>
    <row r="28" spans="1:53">
      <c r="F28" s="120"/>
      <c r="G28" s="121"/>
      <c r="H28" s="121"/>
      <c r="I28" s="122"/>
    </row>
    <row r="29" spans="1:53">
      <c r="F29" s="120"/>
      <c r="G29" s="121"/>
      <c r="H29" s="121"/>
      <c r="I29" s="122"/>
    </row>
    <row r="30" spans="1:53">
      <c r="F30" s="120"/>
      <c r="G30" s="121"/>
      <c r="H30" s="121"/>
      <c r="I30" s="122"/>
    </row>
    <row r="31" spans="1:53">
      <c r="F31" s="120"/>
      <c r="G31" s="121"/>
      <c r="H31" s="121"/>
      <c r="I31" s="122"/>
    </row>
    <row r="32" spans="1:53">
      <c r="F32" s="120"/>
      <c r="G32" s="121"/>
      <c r="H32" s="121"/>
      <c r="I32" s="122"/>
    </row>
    <row r="33" spans="6:9">
      <c r="F33" s="120"/>
      <c r="G33" s="121"/>
      <c r="H33" s="121"/>
      <c r="I33" s="122"/>
    </row>
    <row r="34" spans="6:9">
      <c r="F34" s="120"/>
      <c r="G34" s="121"/>
      <c r="H34" s="121"/>
      <c r="I34" s="122"/>
    </row>
    <row r="35" spans="6:9">
      <c r="F35" s="120"/>
      <c r="G35" s="121"/>
      <c r="H35" s="121"/>
      <c r="I35" s="122"/>
    </row>
    <row r="36" spans="6:9">
      <c r="F36" s="120"/>
      <c r="G36" s="121"/>
      <c r="H36" s="121"/>
      <c r="I36" s="122"/>
    </row>
    <row r="37" spans="6:9">
      <c r="F37" s="120"/>
      <c r="G37" s="121"/>
      <c r="H37" s="121"/>
      <c r="I37" s="122"/>
    </row>
    <row r="38" spans="6:9">
      <c r="F38" s="120"/>
      <c r="G38" s="121"/>
      <c r="H38" s="121"/>
      <c r="I38" s="122"/>
    </row>
    <row r="39" spans="6:9">
      <c r="F39" s="120"/>
      <c r="G39" s="121"/>
      <c r="H39" s="121"/>
      <c r="I39" s="122"/>
    </row>
    <row r="40" spans="6:9">
      <c r="F40" s="120"/>
      <c r="G40" s="121"/>
      <c r="H40" s="121"/>
      <c r="I40" s="122"/>
    </row>
    <row r="41" spans="6:9">
      <c r="F41" s="120"/>
      <c r="G41" s="121"/>
      <c r="H41" s="121"/>
      <c r="I41" s="122"/>
    </row>
    <row r="42" spans="6:9">
      <c r="F42" s="120"/>
      <c r="G42" s="121"/>
      <c r="H42" s="121"/>
      <c r="I42" s="122"/>
    </row>
    <row r="43" spans="6:9">
      <c r="F43" s="120"/>
      <c r="G43" s="121"/>
      <c r="H43" s="121"/>
      <c r="I43" s="122"/>
    </row>
    <row r="44" spans="6:9">
      <c r="F44" s="120"/>
      <c r="G44" s="121"/>
      <c r="H44" s="121"/>
      <c r="I44" s="122"/>
    </row>
    <row r="45" spans="6:9">
      <c r="F45" s="120"/>
      <c r="G45" s="121"/>
      <c r="H45" s="121"/>
      <c r="I45" s="122"/>
    </row>
    <row r="46" spans="6:9">
      <c r="F46" s="120"/>
      <c r="G46" s="121"/>
      <c r="H46" s="121"/>
      <c r="I46" s="122"/>
    </row>
    <row r="47" spans="6:9">
      <c r="F47" s="120"/>
      <c r="G47" s="121"/>
      <c r="H47" s="121"/>
      <c r="I47" s="122"/>
    </row>
    <row r="48" spans="6:9">
      <c r="F48" s="120"/>
      <c r="G48" s="121"/>
      <c r="H48" s="121"/>
      <c r="I48" s="122"/>
    </row>
    <row r="49" spans="6:9">
      <c r="F49" s="120"/>
      <c r="G49" s="121"/>
      <c r="H49" s="121"/>
      <c r="I49" s="122"/>
    </row>
    <row r="50" spans="6:9">
      <c r="F50" s="120"/>
      <c r="G50" s="121"/>
      <c r="H50" s="121"/>
      <c r="I50" s="122"/>
    </row>
    <row r="51" spans="6:9">
      <c r="F51" s="120"/>
      <c r="G51" s="121"/>
      <c r="H51" s="121"/>
      <c r="I51" s="122"/>
    </row>
    <row r="52" spans="6:9">
      <c r="F52" s="120"/>
      <c r="G52" s="121"/>
      <c r="H52" s="121"/>
      <c r="I52" s="122"/>
    </row>
    <row r="53" spans="6:9">
      <c r="F53" s="120"/>
      <c r="G53" s="121"/>
      <c r="H53" s="121"/>
      <c r="I53" s="122"/>
    </row>
    <row r="54" spans="6:9">
      <c r="F54" s="120"/>
      <c r="G54" s="121"/>
      <c r="H54" s="121"/>
      <c r="I54" s="122"/>
    </row>
    <row r="55" spans="6:9">
      <c r="F55" s="120"/>
      <c r="G55" s="121"/>
      <c r="H55" s="121"/>
      <c r="I55" s="122"/>
    </row>
    <row r="56" spans="6:9">
      <c r="F56" s="120"/>
      <c r="G56" s="121"/>
      <c r="H56" s="121"/>
      <c r="I56" s="122"/>
    </row>
    <row r="57" spans="6:9">
      <c r="F57" s="120"/>
      <c r="G57" s="121"/>
      <c r="H57" s="121"/>
      <c r="I57" s="122"/>
    </row>
    <row r="58" spans="6:9">
      <c r="F58" s="120"/>
      <c r="G58" s="121"/>
      <c r="H58" s="121"/>
      <c r="I58" s="122"/>
    </row>
    <row r="59" spans="6:9">
      <c r="F59" s="120"/>
      <c r="G59" s="121"/>
      <c r="H59" s="121"/>
      <c r="I59" s="122"/>
    </row>
    <row r="60" spans="6:9">
      <c r="F60" s="120"/>
      <c r="G60" s="121"/>
      <c r="H60" s="121"/>
      <c r="I60" s="122"/>
    </row>
    <row r="61" spans="6:9">
      <c r="F61" s="120"/>
      <c r="G61" s="121"/>
      <c r="H61" s="121"/>
      <c r="I61" s="122"/>
    </row>
    <row r="62" spans="6:9">
      <c r="F62" s="120"/>
      <c r="G62" s="121"/>
      <c r="H62" s="121"/>
      <c r="I62" s="122"/>
    </row>
    <row r="63" spans="6:9">
      <c r="F63" s="120"/>
      <c r="G63" s="121"/>
      <c r="H63" s="121"/>
      <c r="I63" s="122"/>
    </row>
    <row r="64" spans="6:9">
      <c r="F64" s="120"/>
      <c r="G64" s="121"/>
      <c r="H64" s="121"/>
      <c r="I64" s="122"/>
    </row>
    <row r="65" spans="6:9">
      <c r="F65" s="120"/>
      <c r="G65" s="121"/>
      <c r="H65" s="121"/>
      <c r="I65" s="122"/>
    </row>
    <row r="66" spans="6:9">
      <c r="F66" s="120"/>
      <c r="G66" s="121"/>
      <c r="H66" s="121"/>
      <c r="I66" s="122"/>
    </row>
    <row r="67" spans="6:9">
      <c r="F67" s="120"/>
      <c r="G67" s="121"/>
      <c r="H67" s="121"/>
      <c r="I67" s="122"/>
    </row>
    <row r="68" spans="6:9">
      <c r="F68" s="120"/>
      <c r="G68" s="121"/>
      <c r="H68" s="121"/>
      <c r="I68" s="122"/>
    </row>
    <row r="69" spans="6:9">
      <c r="F69" s="120"/>
      <c r="G69" s="121"/>
      <c r="H69" s="121"/>
      <c r="I69" s="122"/>
    </row>
    <row r="70" spans="6:9">
      <c r="F70" s="120"/>
      <c r="G70" s="121"/>
      <c r="H70" s="121"/>
      <c r="I70" s="122"/>
    </row>
  </sheetData>
  <mergeCells count="4">
    <mergeCell ref="A1:B1"/>
    <mergeCell ref="A2:B2"/>
    <mergeCell ref="G2:I2"/>
    <mergeCell ref="H19:I19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BG150"/>
  <sheetViews>
    <sheetView showGridLines="0" showZeros="0" topLeftCell="A76" zoomScale="145" zoomScaleNormal="145" workbookViewId="0">
      <selection activeCell="F8" sqref="F8:F128"/>
    </sheetView>
  </sheetViews>
  <sheetFormatPr defaultRowHeight="12.75"/>
  <cols>
    <col min="1" max="1" width="6.85546875" style="128" customWidth="1"/>
    <col min="2" max="2" width="14.42578125" style="166" customWidth="1"/>
    <col min="3" max="3" width="45.140625" style="135" customWidth="1"/>
    <col min="4" max="4" width="5.5703125" style="135" customWidth="1"/>
    <col min="5" max="5" width="8.5703125" style="175" customWidth="1"/>
    <col min="6" max="6" width="11.7109375" style="183" customWidth="1"/>
    <col min="7" max="7" width="6.7109375" style="241" customWidth="1"/>
    <col min="8" max="13" width="12.7109375" style="135" customWidth="1"/>
    <col min="14" max="14" width="11.5703125" style="123" bestFit="1" customWidth="1"/>
    <col min="15" max="16384" width="9.140625" style="123"/>
  </cols>
  <sheetData>
    <row r="1" spans="1:59" ht="15.75">
      <c r="A1" s="274" t="s">
        <v>57</v>
      </c>
      <c r="B1" s="274"/>
      <c r="C1" s="274"/>
      <c r="D1" s="274"/>
      <c r="E1" s="274"/>
      <c r="F1" s="274"/>
      <c r="G1" s="239"/>
    </row>
    <row r="2" spans="1:59" ht="13.5" thickBot="1">
      <c r="B2" s="165"/>
      <c r="C2" s="130"/>
      <c r="D2" s="130"/>
      <c r="E2" s="172"/>
      <c r="F2" s="181"/>
      <c r="G2" s="239"/>
      <c r="H2" s="143"/>
      <c r="I2" s="143"/>
      <c r="J2" s="143"/>
      <c r="K2" s="143"/>
      <c r="L2" s="143"/>
      <c r="M2" s="143"/>
    </row>
    <row r="3" spans="1:59" ht="13.5" thickTop="1">
      <c r="A3" s="275" t="s">
        <v>5</v>
      </c>
      <c r="B3" s="276"/>
      <c r="C3" s="131" t="str">
        <f>CONCATENATE(cislostavby," ",nazevstavby)</f>
        <v xml:space="preserve"> Změna stavby před dokončením, revize 3</v>
      </c>
      <c r="D3" s="230" t="s">
        <v>147</v>
      </c>
      <c r="E3" s="173"/>
      <c r="F3" s="279"/>
      <c r="G3" s="279"/>
      <c r="H3" s="279"/>
      <c r="I3" s="144"/>
      <c r="J3" s="144"/>
      <c r="K3" s="144"/>
      <c r="L3" s="144"/>
      <c r="M3" s="145"/>
    </row>
    <row r="4" spans="1:59" ht="13.5" thickBot="1">
      <c r="A4" s="277" t="s">
        <v>1</v>
      </c>
      <c r="B4" s="278"/>
      <c r="C4" s="132" t="str">
        <f>CONCATENATE(cisloobjektu," ",nazevobjektu)</f>
        <v xml:space="preserve"> Bazén Nové město - tělocvična</v>
      </c>
      <c r="D4" s="133"/>
      <c r="E4" s="174"/>
      <c r="F4" s="182"/>
      <c r="G4" s="240"/>
      <c r="H4" s="146"/>
      <c r="I4" s="147"/>
      <c r="J4" s="147"/>
      <c r="K4" s="147"/>
      <c r="L4" s="147"/>
      <c r="M4" s="148"/>
    </row>
    <row r="5" spans="1:59" ht="14.25" thickTop="1" thickBot="1">
      <c r="C5" s="134"/>
      <c r="H5" s="149"/>
      <c r="I5" s="150"/>
      <c r="J5" s="150"/>
      <c r="K5" s="150"/>
      <c r="L5" s="150"/>
      <c r="M5" s="150"/>
    </row>
    <row r="6" spans="1:59" ht="13.5" thickTop="1">
      <c r="A6" s="219" t="s">
        <v>58</v>
      </c>
      <c r="B6" s="167" t="s">
        <v>59</v>
      </c>
      <c r="C6" s="136" t="s">
        <v>60</v>
      </c>
      <c r="D6" s="136" t="s">
        <v>61</v>
      </c>
      <c r="E6" s="176" t="s">
        <v>62</v>
      </c>
      <c r="F6" s="184" t="s">
        <v>63</v>
      </c>
      <c r="G6" s="242"/>
      <c r="H6" s="129" t="s">
        <v>144</v>
      </c>
      <c r="I6" s="129" t="s">
        <v>49</v>
      </c>
      <c r="J6" s="129" t="s">
        <v>150</v>
      </c>
      <c r="K6" s="129" t="s">
        <v>48</v>
      </c>
      <c r="L6" s="129" t="s">
        <v>153</v>
      </c>
      <c r="M6" s="129" t="s">
        <v>145</v>
      </c>
    </row>
    <row r="7" spans="1:59">
      <c r="A7" s="216" t="s">
        <v>64</v>
      </c>
      <c r="B7" s="168" t="s">
        <v>66</v>
      </c>
      <c r="C7" s="137" t="s">
        <v>67</v>
      </c>
      <c r="D7" s="138"/>
      <c r="E7" s="177"/>
      <c r="F7" s="185"/>
      <c r="G7" s="243"/>
      <c r="H7" s="151"/>
      <c r="I7" s="152"/>
      <c r="J7" s="152"/>
      <c r="K7" s="152"/>
      <c r="L7" s="153"/>
      <c r="M7" s="153"/>
      <c r="Q7" s="154"/>
    </row>
    <row r="8" spans="1:59">
      <c r="A8" s="155">
        <v>1</v>
      </c>
      <c r="B8" s="237" t="str">
        <f xml:space="preserve"> CONCATENATE("JSP  ",A8)</f>
        <v>JSP  1</v>
      </c>
      <c r="C8" s="234" t="s">
        <v>148</v>
      </c>
      <c r="D8" s="140" t="s">
        <v>149</v>
      </c>
      <c r="E8" s="177">
        <v>1</v>
      </c>
      <c r="F8" s="186"/>
      <c r="G8" s="244" t="s">
        <v>162</v>
      </c>
      <c r="H8" s="238" t="str">
        <f>IF(G8="MAT",E8*F8,"")</f>
        <v/>
      </c>
      <c r="I8" s="235" t="str">
        <f>IF(G8="MONT",E8*F8,"")</f>
        <v/>
      </c>
      <c r="J8" s="235" t="str">
        <f>IF(G8="DEM",E8*F8,"")</f>
        <v/>
      </c>
      <c r="K8" s="235">
        <f>IF(G8="DOD",F8*E8,"")</f>
        <v>0</v>
      </c>
      <c r="L8" s="235" t="str">
        <f>IF(G8="VRN",E8*F8,"")</f>
        <v/>
      </c>
      <c r="M8" s="235" t="str">
        <f>IF(G8="REV",E8*F8,"")</f>
        <v/>
      </c>
      <c r="Q8" s="154"/>
    </row>
    <row r="9" spans="1:59">
      <c r="A9" s="233">
        <v>2</v>
      </c>
      <c r="B9" s="237" t="str">
        <f xml:space="preserve"> CONCATENATE("JSP  ",A9)</f>
        <v>JSP  2</v>
      </c>
      <c r="C9" s="234" t="s">
        <v>151</v>
      </c>
      <c r="D9" s="140" t="s">
        <v>152</v>
      </c>
      <c r="E9" s="177">
        <v>10</v>
      </c>
      <c r="F9" s="186"/>
      <c r="G9" s="244" t="s">
        <v>154</v>
      </c>
      <c r="H9" s="238" t="str">
        <f>IF(G9="MAT",E9*F9,"")</f>
        <v/>
      </c>
      <c r="I9" s="235">
        <f>IF(G9="MONT",E9*F9,"")</f>
        <v>0</v>
      </c>
      <c r="J9" s="235" t="str">
        <f>IF(G9="DEM",E9*F9,"")</f>
        <v/>
      </c>
      <c r="K9" s="235" t="str">
        <f>IF(G9="DOD",F9*E9,"")</f>
        <v/>
      </c>
      <c r="L9" s="235" t="str">
        <f>IF(G9="VRN",E9*F9,"")</f>
        <v/>
      </c>
      <c r="M9" s="235" t="str">
        <f>IF(G9="REV",E9*F9,"")</f>
        <v/>
      </c>
      <c r="Q9" s="154"/>
    </row>
    <row r="10" spans="1:59">
      <c r="A10" s="217"/>
      <c r="B10" s="169" t="s">
        <v>65</v>
      </c>
      <c r="C10" s="141" t="str">
        <f>CONCATENATE(B7," ",C7)</f>
        <v>94 Lešení a stavební výtahy</v>
      </c>
      <c r="D10" s="142"/>
      <c r="E10" s="178"/>
      <c r="F10" s="187"/>
      <c r="G10" s="245"/>
      <c r="H10" s="207">
        <f>SUM(H8:H9)</f>
        <v>0</v>
      </c>
      <c r="I10" s="207">
        <f t="shared" ref="I10:M10" si="0">SUM(I8:I9)</f>
        <v>0</v>
      </c>
      <c r="J10" s="207">
        <f t="shared" si="0"/>
        <v>0</v>
      </c>
      <c r="K10" s="207">
        <f t="shared" si="0"/>
        <v>0</v>
      </c>
      <c r="L10" s="207">
        <f t="shared" si="0"/>
        <v>0</v>
      </c>
      <c r="M10" s="207">
        <f t="shared" si="0"/>
        <v>0</v>
      </c>
      <c r="Q10" s="154"/>
      <c r="BC10" s="159"/>
      <c r="BD10" s="159"/>
      <c r="BE10" s="159"/>
      <c r="BF10" s="159"/>
      <c r="BG10" s="159"/>
    </row>
    <row r="11" spans="1:59">
      <c r="A11" s="222"/>
      <c r="B11" s="223"/>
      <c r="C11" s="224"/>
      <c r="D11" s="225"/>
      <c r="E11" s="226"/>
      <c r="F11" s="227"/>
      <c r="G11" s="246"/>
      <c r="H11" s="228"/>
      <c r="I11" s="228"/>
      <c r="J11" s="228"/>
      <c r="K11" s="228"/>
      <c r="L11" s="228"/>
      <c r="M11" s="228"/>
      <c r="Q11" s="154"/>
      <c r="BC11" s="159"/>
      <c r="BD11" s="159"/>
      <c r="BE11" s="159"/>
      <c r="BF11" s="159"/>
      <c r="BG11" s="159"/>
    </row>
    <row r="12" spans="1:59">
      <c r="A12" s="216" t="s">
        <v>64</v>
      </c>
      <c r="B12" s="168" t="s">
        <v>68</v>
      </c>
      <c r="C12" s="137" t="s">
        <v>69</v>
      </c>
      <c r="D12" s="138"/>
      <c r="E12" s="177"/>
      <c r="F12" s="185"/>
      <c r="G12" s="247"/>
      <c r="H12" s="156"/>
      <c r="I12" s="157"/>
      <c r="J12" s="235"/>
      <c r="K12" s="158"/>
      <c r="L12" s="236"/>
      <c r="M12" s="158"/>
      <c r="Q12" s="154"/>
    </row>
    <row r="13" spans="1:59">
      <c r="A13" s="155">
        <v>2</v>
      </c>
      <c r="B13" s="232" t="s">
        <v>70</v>
      </c>
      <c r="C13" s="139" t="s">
        <v>71</v>
      </c>
      <c r="D13" s="140" t="s">
        <v>72</v>
      </c>
      <c r="E13" s="177">
        <v>0.2</v>
      </c>
      <c r="F13" s="186"/>
      <c r="G13" s="244" t="s">
        <v>154</v>
      </c>
      <c r="H13" s="238" t="str">
        <f>IF(G13="MAT",E13*F13,"")</f>
        <v/>
      </c>
      <c r="I13" s="235">
        <f>IF(G13="MONT",E13*F13,"")</f>
        <v>0</v>
      </c>
      <c r="J13" s="235" t="str">
        <f>IF(G13="DEM",E13*F13,"")</f>
        <v/>
      </c>
      <c r="K13" s="235" t="str">
        <f>IF(F13="DOD",D13*E13,"")</f>
        <v/>
      </c>
      <c r="L13" s="235" t="str">
        <f>IF(G13="VRN",E13*F13,"")</f>
        <v/>
      </c>
      <c r="M13" s="235" t="str">
        <f>IF(G13="REV",E13*F13,"")</f>
        <v/>
      </c>
      <c r="Q13" s="154"/>
    </row>
    <row r="14" spans="1:59">
      <c r="A14" s="217"/>
      <c r="B14" s="169" t="s">
        <v>65</v>
      </c>
      <c r="C14" s="141" t="str">
        <f>CONCATENATE(B12," ",C12)</f>
        <v>99 Staveništní přesun hmot</v>
      </c>
      <c r="D14" s="142"/>
      <c r="E14" s="178"/>
      <c r="F14" s="187"/>
      <c r="G14" s="245"/>
      <c r="H14" s="207">
        <f>SUM(H12:H13)</f>
        <v>0</v>
      </c>
      <c r="I14" s="207">
        <f t="shared" ref="I14" si="1">SUM(I12:I13)</f>
        <v>0</v>
      </c>
      <c r="J14" s="207">
        <f t="shared" ref="J14" si="2">SUM(J12:J13)</f>
        <v>0</v>
      </c>
      <c r="K14" s="207">
        <f t="shared" ref="K14" si="3">SUM(K12:K13)</f>
        <v>0</v>
      </c>
      <c r="L14" s="207">
        <f t="shared" ref="L14" si="4">SUM(L12:L13)</f>
        <v>0</v>
      </c>
      <c r="M14" s="207">
        <f t="shared" ref="M14" si="5">SUM(M12:M13)</f>
        <v>0</v>
      </c>
      <c r="Q14" s="154"/>
      <c r="BC14" s="159"/>
      <c r="BD14" s="159"/>
      <c r="BE14" s="159"/>
      <c r="BF14" s="159"/>
      <c r="BG14" s="159"/>
    </row>
    <row r="15" spans="1:59">
      <c r="A15" s="222"/>
      <c r="B15" s="223"/>
      <c r="C15" s="224"/>
      <c r="D15" s="225"/>
      <c r="E15" s="226"/>
      <c r="F15" s="227"/>
      <c r="G15" s="246"/>
      <c r="H15" s="228"/>
      <c r="I15" s="228"/>
      <c r="J15" s="228"/>
      <c r="K15" s="228"/>
      <c r="L15" s="229"/>
      <c r="M15" s="229"/>
      <c r="Q15" s="154"/>
      <c r="BC15" s="159"/>
      <c r="BD15" s="159"/>
      <c r="BE15" s="159"/>
      <c r="BF15" s="159"/>
      <c r="BG15" s="159"/>
    </row>
    <row r="16" spans="1:59">
      <c r="A16" s="216" t="s">
        <v>64</v>
      </c>
      <c r="B16" s="168" t="s">
        <v>73</v>
      </c>
      <c r="C16" s="137" t="s">
        <v>74</v>
      </c>
      <c r="D16" s="138"/>
      <c r="E16" s="177"/>
      <c r="F16" s="185"/>
      <c r="G16" s="247"/>
      <c r="H16" s="156"/>
      <c r="I16" s="157"/>
      <c r="J16" s="235"/>
      <c r="K16" s="157" t="str">
        <f>IF(G16="D",F16*E16,"")</f>
        <v/>
      </c>
      <c r="L16" s="235"/>
      <c r="M16" s="157" t="str">
        <f>IF(G16="R",F16*E16,"")</f>
        <v/>
      </c>
      <c r="Q16" s="154"/>
    </row>
    <row r="17" spans="1:17">
      <c r="A17" s="233" t="e">
        <f>#REF!+1</f>
        <v>#REF!</v>
      </c>
      <c r="B17" s="232" t="s">
        <v>77</v>
      </c>
      <c r="C17" s="139" t="s">
        <v>78</v>
      </c>
      <c r="D17" s="140" t="s">
        <v>75</v>
      </c>
      <c r="E17" s="177">
        <v>4</v>
      </c>
      <c r="F17" s="186"/>
      <c r="G17" s="248" t="s">
        <v>154</v>
      </c>
      <c r="H17" s="238" t="str">
        <f t="shared" ref="H17:H35" si="6">IF(G17="MAT",E17*F17,"")</f>
        <v/>
      </c>
      <c r="I17" s="235">
        <f t="shared" ref="I17:I35" si="7">IF(G17="MONT",E17*F17,"")</f>
        <v>0</v>
      </c>
      <c r="J17" s="235" t="str">
        <f t="shared" ref="J17:J35" si="8">IF(G17="DEM",E17*F17,"")</f>
        <v/>
      </c>
      <c r="K17" s="235" t="str">
        <f t="shared" ref="K17:K35" si="9">IF(G17="DOD",F17*E17,"")</f>
        <v/>
      </c>
      <c r="L17" s="235" t="str">
        <f t="shared" ref="L17:L35" si="10">IF(G17="VRN",E17*F17,"")</f>
        <v/>
      </c>
      <c r="M17" s="235" t="str">
        <f t="shared" ref="M17:M35" si="11">IF(G17="REV",E17*F17,"")</f>
        <v/>
      </c>
      <c r="Q17" s="154"/>
    </row>
    <row r="18" spans="1:17">
      <c r="A18" s="233" t="e">
        <f t="shared" ref="A18:A35" si="12">A17+1</f>
        <v>#REF!</v>
      </c>
      <c r="B18" s="232" t="s">
        <v>79</v>
      </c>
      <c r="C18" s="139" t="s">
        <v>80</v>
      </c>
      <c r="D18" s="140" t="s">
        <v>75</v>
      </c>
      <c r="E18" s="177">
        <v>4</v>
      </c>
      <c r="F18" s="186"/>
      <c r="G18" s="248" t="s">
        <v>157</v>
      </c>
      <c r="H18" s="238">
        <f t="shared" si="6"/>
        <v>0</v>
      </c>
      <c r="I18" s="235" t="str">
        <f t="shared" si="7"/>
        <v/>
      </c>
      <c r="J18" s="235" t="str">
        <f t="shared" si="8"/>
        <v/>
      </c>
      <c r="K18" s="235" t="str">
        <f t="shared" si="9"/>
        <v/>
      </c>
      <c r="L18" s="235" t="str">
        <f t="shared" si="10"/>
        <v/>
      </c>
      <c r="M18" s="235" t="str">
        <f t="shared" si="11"/>
        <v/>
      </c>
      <c r="Q18" s="154"/>
    </row>
    <row r="19" spans="1:17">
      <c r="A19" s="233" t="e">
        <f t="shared" si="12"/>
        <v>#REF!</v>
      </c>
      <c r="B19" s="232" t="s">
        <v>77</v>
      </c>
      <c r="C19" s="139" t="s">
        <v>78</v>
      </c>
      <c r="D19" s="140" t="s">
        <v>75</v>
      </c>
      <c r="E19" s="177">
        <v>4</v>
      </c>
      <c r="F19" s="186"/>
      <c r="G19" s="248" t="s">
        <v>154</v>
      </c>
      <c r="H19" s="238" t="str">
        <f t="shared" si="6"/>
        <v/>
      </c>
      <c r="I19" s="235">
        <f t="shared" si="7"/>
        <v>0</v>
      </c>
      <c r="J19" s="235" t="str">
        <f t="shared" si="8"/>
        <v/>
      </c>
      <c r="K19" s="235" t="str">
        <f t="shared" si="9"/>
        <v/>
      </c>
      <c r="L19" s="235" t="str">
        <f t="shared" si="10"/>
        <v/>
      </c>
      <c r="M19" s="235" t="str">
        <f t="shared" si="11"/>
        <v/>
      </c>
      <c r="Q19" s="154"/>
    </row>
    <row r="20" spans="1:17">
      <c r="A20" s="233" t="e">
        <f t="shared" si="12"/>
        <v>#REF!</v>
      </c>
      <c r="B20" s="237" t="e">
        <f xml:space="preserve"> CONCATENATE("JSP  ",A20)</f>
        <v>#REF!</v>
      </c>
      <c r="C20" s="139" t="s">
        <v>81</v>
      </c>
      <c r="D20" s="140" t="s">
        <v>75</v>
      </c>
      <c r="E20" s="177">
        <v>4</v>
      </c>
      <c r="F20" s="186"/>
      <c r="G20" s="248" t="s">
        <v>157</v>
      </c>
      <c r="H20" s="238">
        <f t="shared" si="6"/>
        <v>0</v>
      </c>
      <c r="I20" s="235" t="str">
        <f t="shared" si="7"/>
        <v/>
      </c>
      <c r="J20" s="235" t="str">
        <f t="shared" si="8"/>
        <v/>
      </c>
      <c r="K20" s="235" t="str">
        <f t="shared" si="9"/>
        <v/>
      </c>
      <c r="L20" s="235" t="str">
        <f t="shared" si="10"/>
        <v/>
      </c>
      <c r="M20" s="235" t="str">
        <f t="shared" si="11"/>
        <v/>
      </c>
      <c r="Q20" s="154"/>
    </row>
    <row r="21" spans="1:17">
      <c r="A21" s="233" t="e">
        <f>#REF!+1</f>
        <v>#REF!</v>
      </c>
      <c r="B21" s="232" t="s">
        <v>84</v>
      </c>
      <c r="C21" s="139" t="s">
        <v>85</v>
      </c>
      <c r="D21" s="140" t="s">
        <v>75</v>
      </c>
      <c r="E21" s="177">
        <v>1</v>
      </c>
      <c r="F21" s="186"/>
      <c r="G21" s="248" t="s">
        <v>154</v>
      </c>
      <c r="H21" s="238" t="str">
        <f t="shared" si="6"/>
        <v/>
      </c>
      <c r="I21" s="235">
        <f t="shared" si="7"/>
        <v>0</v>
      </c>
      <c r="J21" s="235" t="str">
        <f t="shared" si="8"/>
        <v/>
      </c>
      <c r="K21" s="235" t="str">
        <f t="shared" si="9"/>
        <v/>
      </c>
      <c r="L21" s="235" t="str">
        <f t="shared" si="10"/>
        <v/>
      </c>
      <c r="M21" s="235" t="str">
        <f t="shared" si="11"/>
        <v/>
      </c>
      <c r="Q21" s="154"/>
    </row>
    <row r="22" spans="1:17">
      <c r="A22" s="233" t="e">
        <f t="shared" si="12"/>
        <v>#REF!</v>
      </c>
      <c r="B22" s="232" t="s">
        <v>86</v>
      </c>
      <c r="C22" s="139" t="s">
        <v>87</v>
      </c>
      <c r="D22" s="140" t="s">
        <v>75</v>
      </c>
      <c r="E22" s="177">
        <v>1</v>
      </c>
      <c r="F22" s="186"/>
      <c r="G22" s="248" t="s">
        <v>157</v>
      </c>
      <c r="H22" s="238">
        <f t="shared" si="6"/>
        <v>0</v>
      </c>
      <c r="I22" s="235" t="str">
        <f t="shared" si="7"/>
        <v/>
      </c>
      <c r="J22" s="235" t="str">
        <f t="shared" si="8"/>
        <v/>
      </c>
      <c r="K22" s="235" t="str">
        <f t="shared" si="9"/>
        <v/>
      </c>
      <c r="L22" s="235" t="str">
        <f t="shared" si="10"/>
        <v/>
      </c>
      <c r="M22" s="235" t="str">
        <f t="shared" si="11"/>
        <v/>
      </c>
      <c r="Q22" s="154"/>
    </row>
    <row r="23" spans="1:17">
      <c r="A23" s="233" t="e">
        <f t="shared" si="12"/>
        <v>#REF!</v>
      </c>
      <c r="B23" s="232" t="s">
        <v>90</v>
      </c>
      <c r="C23" s="139" t="s">
        <v>91</v>
      </c>
      <c r="D23" s="140" t="s">
        <v>75</v>
      </c>
      <c r="E23" s="177">
        <v>1</v>
      </c>
      <c r="F23" s="186"/>
      <c r="G23" s="248" t="s">
        <v>157</v>
      </c>
      <c r="H23" s="238">
        <f t="shared" si="6"/>
        <v>0</v>
      </c>
      <c r="I23" s="235" t="str">
        <f t="shared" si="7"/>
        <v/>
      </c>
      <c r="J23" s="235" t="str">
        <f t="shared" si="8"/>
        <v/>
      </c>
      <c r="K23" s="235" t="str">
        <f t="shared" si="9"/>
        <v/>
      </c>
      <c r="L23" s="235" t="str">
        <f t="shared" si="10"/>
        <v/>
      </c>
      <c r="M23" s="235" t="str">
        <f t="shared" si="11"/>
        <v/>
      </c>
      <c r="Q23" s="154"/>
    </row>
    <row r="24" spans="1:17">
      <c r="A24" s="233" t="e">
        <f t="shared" si="12"/>
        <v>#REF!</v>
      </c>
      <c r="B24" s="232" t="s">
        <v>82</v>
      </c>
      <c r="C24" s="139" t="s">
        <v>83</v>
      </c>
      <c r="D24" s="140" t="s">
        <v>75</v>
      </c>
      <c r="E24" s="177">
        <v>1</v>
      </c>
      <c r="F24" s="186"/>
      <c r="G24" s="248" t="s">
        <v>157</v>
      </c>
      <c r="H24" s="238">
        <f t="shared" si="6"/>
        <v>0</v>
      </c>
      <c r="I24" s="235" t="str">
        <f t="shared" si="7"/>
        <v/>
      </c>
      <c r="J24" s="235" t="str">
        <f t="shared" si="8"/>
        <v/>
      </c>
      <c r="K24" s="235" t="str">
        <f t="shared" si="9"/>
        <v/>
      </c>
      <c r="L24" s="235" t="str">
        <f t="shared" si="10"/>
        <v/>
      </c>
      <c r="M24" s="235" t="str">
        <f t="shared" si="11"/>
        <v/>
      </c>
      <c r="Q24" s="154"/>
    </row>
    <row r="25" spans="1:17">
      <c r="A25" s="233" t="e">
        <f t="shared" si="12"/>
        <v>#REF!</v>
      </c>
      <c r="B25" s="232" t="s">
        <v>159</v>
      </c>
      <c r="C25" s="234" t="s">
        <v>158</v>
      </c>
      <c r="D25" s="140" t="s">
        <v>75</v>
      </c>
      <c r="E25" s="177">
        <v>2</v>
      </c>
      <c r="F25" s="186"/>
      <c r="G25" s="248" t="s">
        <v>154</v>
      </c>
      <c r="H25" s="238" t="str">
        <f t="shared" si="6"/>
        <v/>
      </c>
      <c r="I25" s="235">
        <f t="shared" si="7"/>
        <v>0</v>
      </c>
      <c r="J25" s="235" t="str">
        <f t="shared" si="8"/>
        <v/>
      </c>
      <c r="K25" s="235" t="str">
        <f t="shared" si="9"/>
        <v/>
      </c>
      <c r="L25" s="235" t="str">
        <f t="shared" si="10"/>
        <v/>
      </c>
      <c r="M25" s="235" t="str">
        <f t="shared" si="11"/>
        <v/>
      </c>
      <c r="Q25" s="154"/>
    </row>
    <row r="26" spans="1:17">
      <c r="A26" s="233" t="e">
        <f t="shared" si="12"/>
        <v>#REF!</v>
      </c>
      <c r="B26" s="232" t="s">
        <v>88</v>
      </c>
      <c r="C26" s="234" t="s">
        <v>89</v>
      </c>
      <c r="D26" s="140" t="s">
        <v>75</v>
      </c>
      <c r="E26" s="177">
        <v>2</v>
      </c>
      <c r="F26" s="186"/>
      <c r="G26" s="248" t="s">
        <v>157</v>
      </c>
      <c r="H26" s="238">
        <f t="shared" si="6"/>
        <v>0</v>
      </c>
      <c r="I26" s="235" t="str">
        <f t="shared" si="7"/>
        <v/>
      </c>
      <c r="J26" s="235" t="str">
        <f t="shared" si="8"/>
        <v/>
      </c>
      <c r="K26" s="235" t="str">
        <f t="shared" si="9"/>
        <v/>
      </c>
      <c r="L26" s="235" t="str">
        <f t="shared" si="10"/>
        <v/>
      </c>
      <c r="M26" s="235" t="str">
        <f t="shared" si="11"/>
        <v/>
      </c>
      <c r="Q26" s="154"/>
    </row>
    <row r="27" spans="1:17">
      <c r="A27" s="233" t="e">
        <f t="shared" si="12"/>
        <v>#REF!</v>
      </c>
      <c r="B27" s="232" t="s">
        <v>90</v>
      </c>
      <c r="C27" s="234" t="s">
        <v>91</v>
      </c>
      <c r="D27" s="140" t="s">
        <v>75</v>
      </c>
      <c r="E27" s="177">
        <v>2</v>
      </c>
      <c r="F27" s="186"/>
      <c r="G27" s="248" t="s">
        <v>157</v>
      </c>
      <c r="H27" s="238">
        <f t="shared" si="6"/>
        <v>0</v>
      </c>
      <c r="I27" s="235" t="str">
        <f t="shared" si="7"/>
        <v/>
      </c>
      <c r="J27" s="235" t="str">
        <f t="shared" si="8"/>
        <v/>
      </c>
      <c r="K27" s="235" t="str">
        <f t="shared" si="9"/>
        <v/>
      </c>
      <c r="L27" s="235" t="str">
        <f t="shared" si="10"/>
        <v/>
      </c>
      <c r="M27" s="235" t="str">
        <f t="shared" si="11"/>
        <v/>
      </c>
      <c r="Q27" s="154"/>
    </row>
    <row r="28" spans="1:17">
      <c r="A28" s="233" t="e">
        <f t="shared" si="12"/>
        <v>#REF!</v>
      </c>
      <c r="B28" s="232" t="s">
        <v>82</v>
      </c>
      <c r="C28" s="234" t="s">
        <v>83</v>
      </c>
      <c r="D28" s="140" t="s">
        <v>75</v>
      </c>
      <c r="E28" s="177">
        <v>2</v>
      </c>
      <c r="F28" s="186"/>
      <c r="G28" s="248" t="s">
        <v>157</v>
      </c>
      <c r="H28" s="238">
        <f t="shared" si="6"/>
        <v>0</v>
      </c>
      <c r="I28" s="235" t="str">
        <f t="shared" si="7"/>
        <v/>
      </c>
      <c r="J28" s="235" t="str">
        <f t="shared" si="8"/>
        <v/>
      </c>
      <c r="K28" s="235" t="str">
        <f t="shared" si="9"/>
        <v/>
      </c>
      <c r="L28" s="235" t="str">
        <f t="shared" si="10"/>
        <v/>
      </c>
      <c r="M28" s="235" t="str">
        <f t="shared" si="11"/>
        <v/>
      </c>
      <c r="Q28" s="154"/>
    </row>
    <row r="29" spans="1:17">
      <c r="A29" s="233" t="e">
        <f>#REF!+1</f>
        <v>#REF!</v>
      </c>
      <c r="B29" s="232" t="s">
        <v>84</v>
      </c>
      <c r="C29" s="234" t="s">
        <v>161</v>
      </c>
      <c r="D29" s="140" t="s">
        <v>75</v>
      </c>
      <c r="E29" s="177">
        <v>1</v>
      </c>
      <c r="F29" s="186"/>
      <c r="G29" s="248" t="s">
        <v>154</v>
      </c>
      <c r="H29" s="238" t="str">
        <f t="shared" si="6"/>
        <v/>
      </c>
      <c r="I29" s="235">
        <f t="shared" si="7"/>
        <v>0</v>
      </c>
      <c r="J29" s="235" t="str">
        <f t="shared" si="8"/>
        <v/>
      </c>
      <c r="K29" s="235" t="str">
        <f t="shared" si="9"/>
        <v/>
      </c>
      <c r="L29" s="235" t="str">
        <f t="shared" si="10"/>
        <v/>
      </c>
      <c r="M29" s="235" t="str">
        <f t="shared" si="11"/>
        <v/>
      </c>
      <c r="Q29" s="154"/>
    </row>
    <row r="30" spans="1:17">
      <c r="A30" s="233" t="e">
        <f t="shared" si="12"/>
        <v>#REF!</v>
      </c>
      <c r="B30" s="232" t="s">
        <v>86</v>
      </c>
      <c r="C30" s="234" t="s">
        <v>160</v>
      </c>
      <c r="D30" s="140" t="s">
        <v>75</v>
      </c>
      <c r="E30" s="177">
        <v>1</v>
      </c>
      <c r="F30" s="186"/>
      <c r="G30" s="248" t="s">
        <v>157</v>
      </c>
      <c r="H30" s="238">
        <f t="shared" si="6"/>
        <v>0</v>
      </c>
      <c r="I30" s="235" t="str">
        <f t="shared" si="7"/>
        <v/>
      </c>
      <c r="J30" s="235" t="str">
        <f t="shared" si="8"/>
        <v/>
      </c>
      <c r="K30" s="235" t="str">
        <f t="shared" si="9"/>
        <v/>
      </c>
      <c r="L30" s="235" t="str">
        <f t="shared" si="10"/>
        <v/>
      </c>
      <c r="M30" s="235" t="str">
        <f t="shared" si="11"/>
        <v/>
      </c>
      <c r="Q30" s="154"/>
    </row>
    <row r="31" spans="1:17">
      <c r="A31" s="233" t="e">
        <f t="shared" si="12"/>
        <v>#REF!</v>
      </c>
      <c r="B31" s="232" t="s">
        <v>90</v>
      </c>
      <c r="C31" s="234" t="s">
        <v>91</v>
      </c>
      <c r="D31" s="140" t="s">
        <v>75</v>
      </c>
      <c r="E31" s="177">
        <v>1</v>
      </c>
      <c r="F31" s="186"/>
      <c r="G31" s="248" t="s">
        <v>157</v>
      </c>
      <c r="H31" s="238">
        <f t="shared" si="6"/>
        <v>0</v>
      </c>
      <c r="I31" s="235" t="str">
        <f t="shared" si="7"/>
        <v/>
      </c>
      <c r="J31" s="235" t="str">
        <f t="shared" si="8"/>
        <v/>
      </c>
      <c r="K31" s="235" t="str">
        <f t="shared" si="9"/>
        <v/>
      </c>
      <c r="L31" s="235" t="str">
        <f t="shared" si="10"/>
        <v/>
      </c>
      <c r="M31" s="235" t="str">
        <f t="shared" si="11"/>
        <v/>
      </c>
      <c r="Q31" s="154"/>
    </row>
    <row r="32" spans="1:17">
      <c r="A32" s="233" t="e">
        <f t="shared" si="12"/>
        <v>#REF!</v>
      </c>
      <c r="B32" s="232" t="s">
        <v>82</v>
      </c>
      <c r="C32" s="234" t="s">
        <v>83</v>
      </c>
      <c r="D32" s="140" t="s">
        <v>75</v>
      </c>
      <c r="E32" s="177">
        <v>1</v>
      </c>
      <c r="F32" s="186"/>
      <c r="G32" s="248" t="s">
        <v>157</v>
      </c>
      <c r="H32" s="238">
        <f t="shared" si="6"/>
        <v>0</v>
      </c>
      <c r="I32" s="235" t="str">
        <f t="shared" si="7"/>
        <v/>
      </c>
      <c r="J32" s="235" t="str">
        <f t="shared" si="8"/>
        <v/>
      </c>
      <c r="K32" s="235" t="str">
        <f t="shared" si="9"/>
        <v/>
      </c>
      <c r="L32" s="235" t="str">
        <f t="shared" si="10"/>
        <v/>
      </c>
      <c r="M32" s="235" t="str">
        <f t="shared" si="11"/>
        <v/>
      </c>
      <c r="Q32" s="154"/>
    </row>
    <row r="33" spans="1:17">
      <c r="A33" s="233" t="e">
        <f t="shared" si="12"/>
        <v>#REF!</v>
      </c>
      <c r="B33" s="232" t="s">
        <v>92</v>
      </c>
      <c r="C33" s="139" t="s">
        <v>93</v>
      </c>
      <c r="D33" s="140" t="s">
        <v>75</v>
      </c>
      <c r="E33" s="177">
        <v>1</v>
      </c>
      <c r="F33" s="186"/>
      <c r="G33" s="248" t="s">
        <v>157</v>
      </c>
      <c r="H33" s="238">
        <f t="shared" si="6"/>
        <v>0</v>
      </c>
      <c r="I33" s="235" t="str">
        <f t="shared" si="7"/>
        <v/>
      </c>
      <c r="J33" s="235" t="str">
        <f t="shared" si="8"/>
        <v/>
      </c>
      <c r="K33" s="235" t="str">
        <f t="shared" si="9"/>
        <v/>
      </c>
      <c r="L33" s="235" t="str">
        <f t="shared" si="10"/>
        <v/>
      </c>
      <c r="M33" s="235" t="str">
        <f t="shared" si="11"/>
        <v/>
      </c>
      <c r="Q33" s="154"/>
    </row>
    <row r="34" spans="1:17">
      <c r="A34" s="233" t="e">
        <f>#REF!+1</f>
        <v>#REF!</v>
      </c>
      <c r="B34" s="232" t="s">
        <v>94</v>
      </c>
      <c r="C34" s="139" t="s">
        <v>95</v>
      </c>
      <c r="D34" s="140" t="s">
        <v>76</v>
      </c>
      <c r="E34" s="177">
        <v>25</v>
      </c>
      <c r="F34" s="186"/>
      <c r="G34" s="248" t="s">
        <v>154</v>
      </c>
      <c r="H34" s="238" t="str">
        <f t="shared" si="6"/>
        <v/>
      </c>
      <c r="I34" s="235">
        <f t="shared" si="7"/>
        <v>0</v>
      </c>
      <c r="J34" s="235" t="str">
        <f t="shared" si="8"/>
        <v/>
      </c>
      <c r="K34" s="235" t="str">
        <f t="shared" si="9"/>
        <v/>
      </c>
      <c r="L34" s="235" t="str">
        <f t="shared" si="10"/>
        <v/>
      </c>
      <c r="M34" s="235" t="str">
        <f t="shared" si="11"/>
        <v/>
      </c>
      <c r="Q34" s="154"/>
    </row>
    <row r="35" spans="1:17">
      <c r="A35" s="233" t="e">
        <f t="shared" si="12"/>
        <v>#REF!</v>
      </c>
      <c r="B35" s="232" t="s">
        <v>96</v>
      </c>
      <c r="C35" s="139" t="s">
        <v>97</v>
      </c>
      <c r="D35" s="140" t="s">
        <v>76</v>
      </c>
      <c r="E35" s="177">
        <v>25</v>
      </c>
      <c r="F35" s="186"/>
      <c r="G35" s="248" t="s">
        <v>157</v>
      </c>
      <c r="H35" s="238">
        <f t="shared" si="6"/>
        <v>0</v>
      </c>
      <c r="I35" s="235" t="str">
        <f t="shared" si="7"/>
        <v/>
      </c>
      <c r="J35" s="235" t="str">
        <f t="shared" si="8"/>
        <v/>
      </c>
      <c r="K35" s="235" t="str">
        <f t="shared" si="9"/>
        <v/>
      </c>
      <c r="L35" s="235" t="str">
        <f t="shared" si="10"/>
        <v/>
      </c>
      <c r="M35" s="235" t="str">
        <f t="shared" si="11"/>
        <v/>
      </c>
      <c r="Q35" s="154"/>
    </row>
    <row r="36" spans="1:17">
      <c r="A36" s="233" t="e">
        <f>#REF!+1</f>
        <v>#REF!</v>
      </c>
      <c r="B36" s="232" t="s">
        <v>98</v>
      </c>
      <c r="C36" s="139" t="s">
        <v>99</v>
      </c>
      <c r="D36" s="140" t="s">
        <v>75</v>
      </c>
      <c r="E36" s="177">
        <v>3</v>
      </c>
      <c r="F36" s="186"/>
      <c r="G36" s="248" t="s">
        <v>154</v>
      </c>
      <c r="H36" s="238" t="str">
        <f t="shared" ref="H36:H50" si="13">IF(G36="MAT",E36*F36,"")</f>
        <v/>
      </c>
      <c r="I36" s="235">
        <f t="shared" ref="I36:I50" si="14">IF(G36="MONT",E36*F36,"")</f>
        <v>0</v>
      </c>
      <c r="J36" s="235" t="str">
        <f t="shared" ref="J36:J50" si="15">IF(G36="DEM",E36*F36,"")</f>
        <v/>
      </c>
      <c r="K36" s="235" t="str">
        <f t="shared" ref="K36:K50" si="16">IF(G36="DOD",F36*E36,"")</f>
        <v/>
      </c>
      <c r="L36" s="235" t="str">
        <f t="shared" ref="L36:L50" si="17">IF(G36="VRN",E36*F36,"")</f>
        <v/>
      </c>
      <c r="M36" s="235" t="str">
        <f t="shared" ref="M36:M50" si="18">IF(G36="REV",E36*F36,"")</f>
        <v/>
      </c>
      <c r="Q36" s="154"/>
    </row>
    <row r="37" spans="1:17">
      <c r="A37" s="233" t="e">
        <f t="shared" ref="A37:A48" si="19">A36+1</f>
        <v>#REF!</v>
      </c>
      <c r="B37" s="232" t="s">
        <v>100</v>
      </c>
      <c r="C37" s="139" t="s">
        <v>101</v>
      </c>
      <c r="D37" s="140" t="s">
        <v>75</v>
      </c>
      <c r="E37" s="177">
        <v>3</v>
      </c>
      <c r="F37" s="186"/>
      <c r="G37" s="248" t="s">
        <v>157</v>
      </c>
      <c r="H37" s="238">
        <f t="shared" si="13"/>
        <v>0</v>
      </c>
      <c r="I37" s="235" t="str">
        <f t="shared" si="14"/>
        <v/>
      </c>
      <c r="J37" s="235" t="str">
        <f t="shared" si="15"/>
        <v/>
      </c>
      <c r="K37" s="235" t="str">
        <f t="shared" si="16"/>
        <v/>
      </c>
      <c r="L37" s="235" t="str">
        <f t="shared" si="17"/>
        <v/>
      </c>
      <c r="M37" s="235" t="str">
        <f t="shared" si="18"/>
        <v/>
      </c>
      <c r="Q37" s="154"/>
    </row>
    <row r="38" spans="1:17">
      <c r="A38" s="233" t="e">
        <f t="shared" si="19"/>
        <v>#REF!</v>
      </c>
      <c r="B38" s="232" t="s">
        <v>102</v>
      </c>
      <c r="C38" s="139" t="s">
        <v>103</v>
      </c>
      <c r="D38" s="140" t="s">
        <v>75</v>
      </c>
      <c r="E38" s="177">
        <v>14</v>
      </c>
      <c r="F38" s="186"/>
      <c r="G38" s="248" t="s">
        <v>154</v>
      </c>
      <c r="H38" s="238" t="str">
        <f t="shared" si="13"/>
        <v/>
      </c>
      <c r="I38" s="235">
        <f t="shared" si="14"/>
        <v>0</v>
      </c>
      <c r="J38" s="235" t="str">
        <f t="shared" si="15"/>
        <v/>
      </c>
      <c r="K38" s="235" t="str">
        <f t="shared" si="16"/>
        <v/>
      </c>
      <c r="L38" s="235" t="str">
        <f t="shared" si="17"/>
        <v/>
      </c>
      <c r="M38" s="235" t="str">
        <f t="shared" si="18"/>
        <v/>
      </c>
      <c r="Q38" s="154"/>
    </row>
    <row r="39" spans="1:17">
      <c r="A39" s="233" t="e">
        <f t="shared" si="19"/>
        <v>#REF!</v>
      </c>
      <c r="B39" s="232" t="s">
        <v>104</v>
      </c>
      <c r="C39" s="139" t="s">
        <v>105</v>
      </c>
      <c r="D39" s="140" t="s">
        <v>75</v>
      </c>
      <c r="E39" s="177">
        <v>14</v>
      </c>
      <c r="F39" s="186"/>
      <c r="G39" s="248" t="s">
        <v>157</v>
      </c>
      <c r="H39" s="238">
        <f t="shared" si="13"/>
        <v>0</v>
      </c>
      <c r="I39" s="235" t="str">
        <f t="shared" si="14"/>
        <v/>
      </c>
      <c r="J39" s="235" t="str">
        <f t="shared" si="15"/>
        <v/>
      </c>
      <c r="K39" s="235" t="str">
        <f t="shared" si="16"/>
        <v/>
      </c>
      <c r="L39" s="235" t="str">
        <f t="shared" si="17"/>
        <v/>
      </c>
      <c r="M39" s="235" t="str">
        <f t="shared" si="18"/>
        <v/>
      </c>
      <c r="Q39" s="154"/>
    </row>
    <row r="40" spans="1:17">
      <c r="A40" s="233" t="e">
        <f t="shared" si="19"/>
        <v>#REF!</v>
      </c>
      <c r="B40" s="232" t="s">
        <v>106</v>
      </c>
      <c r="C40" s="139" t="s">
        <v>107</v>
      </c>
      <c r="D40" s="140" t="s">
        <v>75</v>
      </c>
      <c r="E40" s="177">
        <v>30</v>
      </c>
      <c r="F40" s="186"/>
      <c r="G40" s="248" t="s">
        <v>154</v>
      </c>
      <c r="H40" s="238" t="str">
        <f t="shared" si="13"/>
        <v/>
      </c>
      <c r="I40" s="235">
        <f t="shared" si="14"/>
        <v>0</v>
      </c>
      <c r="J40" s="235" t="str">
        <f t="shared" si="15"/>
        <v/>
      </c>
      <c r="K40" s="235" t="str">
        <f t="shared" si="16"/>
        <v/>
      </c>
      <c r="L40" s="235" t="str">
        <f t="shared" si="17"/>
        <v/>
      </c>
      <c r="M40" s="235" t="str">
        <f t="shared" si="18"/>
        <v/>
      </c>
      <c r="Q40" s="154"/>
    </row>
    <row r="41" spans="1:17">
      <c r="A41" s="233" t="e">
        <f>#REF!+1</f>
        <v>#REF!</v>
      </c>
      <c r="B41" s="232" t="s">
        <v>108</v>
      </c>
      <c r="C41" s="139" t="s">
        <v>109</v>
      </c>
      <c r="D41" s="140" t="s">
        <v>76</v>
      </c>
      <c r="E41" s="231">
        <v>5</v>
      </c>
      <c r="F41" s="186"/>
      <c r="G41" s="248" t="s">
        <v>154</v>
      </c>
      <c r="H41" s="238" t="str">
        <f t="shared" si="13"/>
        <v/>
      </c>
      <c r="I41" s="235">
        <f t="shared" si="14"/>
        <v>0</v>
      </c>
      <c r="J41" s="235" t="str">
        <f t="shared" si="15"/>
        <v/>
      </c>
      <c r="K41" s="235" t="str">
        <f t="shared" si="16"/>
        <v/>
      </c>
      <c r="L41" s="235" t="str">
        <f t="shared" si="17"/>
        <v/>
      </c>
      <c r="M41" s="235" t="str">
        <f t="shared" si="18"/>
        <v/>
      </c>
      <c r="Q41" s="154"/>
    </row>
    <row r="42" spans="1:17">
      <c r="A42" s="233" t="e">
        <f t="shared" si="19"/>
        <v>#REF!</v>
      </c>
      <c r="B42" s="232" t="s">
        <v>110</v>
      </c>
      <c r="C42" s="139" t="s">
        <v>111</v>
      </c>
      <c r="D42" s="140" t="s">
        <v>76</v>
      </c>
      <c r="E42" s="231">
        <v>5</v>
      </c>
      <c r="F42" s="186"/>
      <c r="G42" s="248" t="s">
        <v>157</v>
      </c>
      <c r="H42" s="238">
        <f t="shared" si="13"/>
        <v>0</v>
      </c>
      <c r="I42" s="235" t="str">
        <f t="shared" si="14"/>
        <v/>
      </c>
      <c r="J42" s="235" t="str">
        <f t="shared" si="15"/>
        <v/>
      </c>
      <c r="K42" s="235" t="str">
        <f t="shared" si="16"/>
        <v/>
      </c>
      <c r="L42" s="235" t="str">
        <f t="shared" si="17"/>
        <v/>
      </c>
      <c r="M42" s="235" t="str">
        <f t="shared" si="18"/>
        <v/>
      </c>
      <c r="Q42" s="154"/>
    </row>
    <row r="43" spans="1:17">
      <c r="A43" s="233" t="e">
        <f t="shared" si="19"/>
        <v>#REF!</v>
      </c>
      <c r="B43" s="232" t="s">
        <v>112</v>
      </c>
      <c r="C43" s="139" t="s">
        <v>113</v>
      </c>
      <c r="D43" s="140" t="s">
        <v>76</v>
      </c>
      <c r="E43" s="231">
        <v>50</v>
      </c>
      <c r="F43" s="186"/>
      <c r="G43" s="248" t="s">
        <v>154</v>
      </c>
      <c r="H43" s="238" t="str">
        <f t="shared" si="13"/>
        <v/>
      </c>
      <c r="I43" s="235">
        <f t="shared" si="14"/>
        <v>0</v>
      </c>
      <c r="J43" s="235" t="str">
        <f t="shared" si="15"/>
        <v/>
      </c>
      <c r="K43" s="235" t="str">
        <f t="shared" si="16"/>
        <v/>
      </c>
      <c r="L43" s="235" t="str">
        <f t="shared" si="17"/>
        <v/>
      </c>
      <c r="M43" s="235" t="str">
        <f t="shared" si="18"/>
        <v/>
      </c>
      <c r="Q43" s="154"/>
    </row>
    <row r="44" spans="1:17">
      <c r="A44" s="233" t="e">
        <f t="shared" si="19"/>
        <v>#REF!</v>
      </c>
      <c r="B44" s="232" t="s">
        <v>114</v>
      </c>
      <c r="C44" s="139" t="s">
        <v>115</v>
      </c>
      <c r="D44" s="140" t="s">
        <v>76</v>
      </c>
      <c r="E44" s="231">
        <v>50</v>
      </c>
      <c r="F44" s="186"/>
      <c r="G44" s="248" t="s">
        <v>157</v>
      </c>
      <c r="H44" s="238">
        <f t="shared" si="13"/>
        <v>0</v>
      </c>
      <c r="I44" s="235" t="str">
        <f t="shared" si="14"/>
        <v/>
      </c>
      <c r="J44" s="235" t="str">
        <f t="shared" si="15"/>
        <v/>
      </c>
      <c r="K44" s="235" t="str">
        <f t="shared" si="16"/>
        <v/>
      </c>
      <c r="L44" s="235" t="str">
        <f t="shared" si="17"/>
        <v/>
      </c>
      <c r="M44" s="235" t="str">
        <f t="shared" si="18"/>
        <v/>
      </c>
      <c r="Q44" s="154"/>
    </row>
    <row r="45" spans="1:17">
      <c r="A45" s="233" t="e">
        <f>#REF!+1</f>
        <v>#REF!</v>
      </c>
      <c r="B45" s="232" t="s">
        <v>116</v>
      </c>
      <c r="C45" s="139" t="s">
        <v>117</v>
      </c>
      <c r="D45" s="140" t="s">
        <v>76</v>
      </c>
      <c r="E45" s="231">
        <v>10</v>
      </c>
      <c r="F45" s="186"/>
      <c r="G45" s="248" t="s">
        <v>154</v>
      </c>
      <c r="H45" s="238" t="str">
        <f t="shared" si="13"/>
        <v/>
      </c>
      <c r="I45" s="235">
        <f t="shared" si="14"/>
        <v>0</v>
      </c>
      <c r="J45" s="235" t="str">
        <f t="shared" si="15"/>
        <v/>
      </c>
      <c r="K45" s="235" t="str">
        <f t="shared" si="16"/>
        <v/>
      </c>
      <c r="L45" s="235" t="str">
        <f t="shared" si="17"/>
        <v/>
      </c>
      <c r="M45" s="235" t="str">
        <f t="shared" si="18"/>
        <v/>
      </c>
      <c r="Q45" s="154"/>
    </row>
    <row r="46" spans="1:17">
      <c r="A46" s="233" t="e">
        <f t="shared" si="19"/>
        <v>#REF!</v>
      </c>
      <c r="B46" s="232" t="s">
        <v>118</v>
      </c>
      <c r="C46" s="139" t="s">
        <v>119</v>
      </c>
      <c r="D46" s="140" t="s">
        <v>76</v>
      </c>
      <c r="E46" s="231">
        <v>10</v>
      </c>
      <c r="F46" s="186"/>
      <c r="G46" s="248" t="s">
        <v>157</v>
      </c>
      <c r="H46" s="238">
        <f t="shared" si="13"/>
        <v>0</v>
      </c>
      <c r="I46" s="235" t="str">
        <f t="shared" si="14"/>
        <v/>
      </c>
      <c r="J46" s="235" t="str">
        <f t="shared" si="15"/>
        <v/>
      </c>
      <c r="K46" s="235" t="str">
        <f t="shared" si="16"/>
        <v/>
      </c>
      <c r="L46" s="235" t="str">
        <f t="shared" si="17"/>
        <v/>
      </c>
      <c r="M46" s="235" t="str">
        <f t="shared" si="18"/>
        <v/>
      </c>
      <c r="Q46" s="154"/>
    </row>
    <row r="47" spans="1:17">
      <c r="A47" s="233" t="e">
        <f>#REF!+1</f>
        <v>#REF!</v>
      </c>
      <c r="B47" s="232" t="s">
        <v>120</v>
      </c>
      <c r="C47" s="139" t="s">
        <v>121</v>
      </c>
      <c r="D47" s="140" t="s">
        <v>76</v>
      </c>
      <c r="E47" s="231">
        <v>200</v>
      </c>
      <c r="F47" s="186"/>
      <c r="G47" s="248" t="s">
        <v>154</v>
      </c>
      <c r="H47" s="238" t="str">
        <f t="shared" si="13"/>
        <v/>
      </c>
      <c r="I47" s="235">
        <f t="shared" si="14"/>
        <v>0</v>
      </c>
      <c r="J47" s="235" t="str">
        <f t="shared" si="15"/>
        <v/>
      </c>
      <c r="K47" s="235" t="str">
        <f t="shared" si="16"/>
        <v/>
      </c>
      <c r="L47" s="235" t="str">
        <f t="shared" si="17"/>
        <v/>
      </c>
      <c r="M47" s="235" t="str">
        <f t="shared" si="18"/>
        <v/>
      </c>
      <c r="Q47" s="154"/>
    </row>
    <row r="48" spans="1:17">
      <c r="A48" s="233" t="e">
        <f t="shared" si="19"/>
        <v>#REF!</v>
      </c>
      <c r="B48" s="232" t="s">
        <v>122</v>
      </c>
      <c r="C48" s="139" t="s">
        <v>123</v>
      </c>
      <c r="D48" s="140" t="s">
        <v>76</v>
      </c>
      <c r="E48" s="231">
        <f>E47</f>
        <v>200</v>
      </c>
      <c r="F48" s="186"/>
      <c r="G48" s="248" t="s">
        <v>157</v>
      </c>
      <c r="H48" s="238">
        <f t="shared" si="13"/>
        <v>0</v>
      </c>
      <c r="I48" s="235" t="str">
        <f t="shared" si="14"/>
        <v/>
      </c>
      <c r="J48" s="235" t="str">
        <f t="shared" si="15"/>
        <v/>
      </c>
      <c r="K48" s="235" t="str">
        <f t="shared" si="16"/>
        <v/>
      </c>
      <c r="L48" s="235" t="str">
        <f t="shared" si="17"/>
        <v/>
      </c>
      <c r="M48" s="235" t="str">
        <f t="shared" si="18"/>
        <v/>
      </c>
      <c r="Q48" s="154"/>
    </row>
    <row r="49" spans="1:59">
      <c r="A49" s="233" t="e">
        <f>#REF!+1</f>
        <v>#REF!</v>
      </c>
      <c r="B49" s="232" t="s">
        <v>124</v>
      </c>
      <c r="C49" s="139" t="s">
        <v>125</v>
      </c>
      <c r="D49" s="140" t="s">
        <v>75</v>
      </c>
      <c r="E49" s="231">
        <v>110</v>
      </c>
      <c r="F49" s="186"/>
      <c r="G49" s="248" t="s">
        <v>154</v>
      </c>
      <c r="H49" s="238" t="str">
        <f t="shared" si="13"/>
        <v/>
      </c>
      <c r="I49" s="235">
        <f t="shared" si="14"/>
        <v>0</v>
      </c>
      <c r="J49" s="235" t="str">
        <f t="shared" si="15"/>
        <v/>
      </c>
      <c r="K49" s="235" t="str">
        <f t="shared" si="16"/>
        <v/>
      </c>
      <c r="L49" s="235" t="str">
        <f t="shared" si="17"/>
        <v/>
      </c>
      <c r="M49" s="235" t="str">
        <f t="shared" si="18"/>
        <v/>
      </c>
      <c r="Q49" s="154"/>
    </row>
    <row r="50" spans="1:59">
      <c r="A50" s="233" t="e">
        <f>#REF!+1</f>
        <v>#REF!</v>
      </c>
      <c r="B50" s="237" t="e">
        <f xml:space="preserve"> CONCATENATE("JSP  ",A50)</f>
        <v>#REF!</v>
      </c>
      <c r="C50" s="234" t="s">
        <v>155</v>
      </c>
      <c r="D50" s="140" t="s">
        <v>75</v>
      </c>
      <c r="E50" s="231">
        <v>2</v>
      </c>
      <c r="F50" s="186"/>
      <c r="G50" s="248" t="s">
        <v>154</v>
      </c>
      <c r="H50" s="238" t="str">
        <f t="shared" si="13"/>
        <v/>
      </c>
      <c r="I50" s="235">
        <f t="shared" si="14"/>
        <v>0</v>
      </c>
      <c r="J50" s="235" t="str">
        <f t="shared" si="15"/>
        <v/>
      </c>
      <c r="K50" s="235" t="str">
        <f t="shared" si="16"/>
        <v/>
      </c>
      <c r="L50" s="235" t="str">
        <f t="shared" si="17"/>
        <v/>
      </c>
      <c r="M50" s="235" t="str">
        <f t="shared" si="18"/>
        <v/>
      </c>
      <c r="Q50" s="154"/>
    </row>
    <row r="51" spans="1:59">
      <c r="A51" s="233" t="e">
        <f>#REF!+1</f>
        <v>#REF!</v>
      </c>
      <c r="B51" s="237" t="e">
        <f xml:space="preserve"> CONCATENATE("JSP  ",A51)</f>
        <v>#REF!</v>
      </c>
      <c r="C51" s="234" t="s">
        <v>169</v>
      </c>
      <c r="D51" s="140" t="s">
        <v>75</v>
      </c>
      <c r="E51" s="231">
        <v>2</v>
      </c>
      <c r="F51" s="186"/>
      <c r="G51" s="248" t="s">
        <v>154</v>
      </c>
      <c r="H51" s="238" t="str">
        <f t="shared" ref="H51" si="20">IF(G51="MAT",E51*F51,"")</f>
        <v/>
      </c>
      <c r="I51" s="235">
        <f t="shared" ref="I51" si="21">IF(G51="MONT",E51*F51,"")</f>
        <v>0</v>
      </c>
      <c r="J51" s="235" t="str">
        <f t="shared" ref="J51" si="22">IF(G51="DEM",E51*F51,"")</f>
        <v/>
      </c>
      <c r="K51" s="235" t="str">
        <f t="shared" ref="K51" si="23">IF(G51="DOD",F51*E51,"")</f>
        <v/>
      </c>
      <c r="L51" s="235" t="str">
        <f t="shared" ref="L51" si="24">IF(G51="VRN",E51*F51,"")</f>
        <v/>
      </c>
      <c r="M51" s="235" t="str">
        <f t="shared" ref="M51" si="25">IF(G51="REV",E51*F51,"")</f>
        <v/>
      </c>
      <c r="Q51" s="154"/>
    </row>
    <row r="52" spans="1:59">
      <c r="A52" s="233" t="e">
        <f>#REF!+1</f>
        <v>#REF!</v>
      </c>
      <c r="B52" s="237" t="e">
        <f t="shared" ref="B52" si="26" xml:space="preserve"> CONCATENATE("JSP  ",A52)</f>
        <v>#REF!</v>
      </c>
      <c r="C52" s="234" t="s">
        <v>156</v>
      </c>
      <c r="D52" s="171" t="s">
        <v>75</v>
      </c>
      <c r="E52" s="231">
        <v>4</v>
      </c>
      <c r="F52" s="186"/>
      <c r="G52" s="244" t="s">
        <v>154</v>
      </c>
      <c r="H52" s="238" t="str">
        <f t="shared" ref="H52" si="27">IF(G52="MAT",E52*F52,"")</f>
        <v/>
      </c>
      <c r="I52" s="235">
        <f t="shared" ref="I52" si="28">IF(G52="MONT",E52*F52,"")</f>
        <v>0</v>
      </c>
      <c r="J52" s="235" t="str">
        <f t="shared" ref="J52" si="29">IF(G52="DEM",E52*F52,"")</f>
        <v/>
      </c>
      <c r="K52" s="235" t="str">
        <f t="shared" ref="K52" si="30">IF(G52="DOD",F52*E52,"")</f>
        <v/>
      </c>
      <c r="L52" s="235" t="str">
        <f t="shared" ref="L52" si="31">IF(G52="VRN",E52*F52,"")</f>
        <v/>
      </c>
      <c r="M52" s="235" t="str">
        <f t="shared" ref="M52" si="32">IF(G52="REV",E52*F52,"")</f>
        <v/>
      </c>
      <c r="Q52" s="154"/>
    </row>
    <row r="53" spans="1:59">
      <c r="A53" s="233" t="e">
        <f t="shared" ref="A53:A58" si="33">A52+1</f>
        <v>#REF!</v>
      </c>
      <c r="B53" s="232" t="s">
        <v>126</v>
      </c>
      <c r="C53" s="139" t="s">
        <v>127</v>
      </c>
      <c r="D53" s="140" t="s">
        <v>76</v>
      </c>
      <c r="E53" s="177">
        <v>60</v>
      </c>
      <c r="F53" s="186"/>
      <c r="G53" s="249" t="s">
        <v>154</v>
      </c>
      <c r="H53" s="238" t="str">
        <f t="shared" ref="H53:H58" si="34">IF(G53="MAT",E53*F53,"")</f>
        <v/>
      </c>
      <c r="I53" s="235">
        <f t="shared" ref="I53:I58" si="35">IF(G53="MONT",E53*F53,"")</f>
        <v>0</v>
      </c>
      <c r="J53" s="235" t="str">
        <f t="shared" ref="J53:J58" si="36">IF(G53="DEM",E53*F53,"")</f>
        <v/>
      </c>
      <c r="K53" s="235" t="str">
        <f t="shared" ref="K53:K58" si="37">IF(G53="DOD",F53*E53,"")</f>
        <v/>
      </c>
      <c r="L53" s="235" t="str">
        <f t="shared" ref="L53:L58" si="38">IF(G53="VRN",E53*F53,"")</f>
        <v/>
      </c>
      <c r="M53" s="235" t="str">
        <f t="shared" ref="M53:M58" si="39">IF(G53="REV",E53*F53,"")</f>
        <v/>
      </c>
      <c r="Q53" s="154"/>
    </row>
    <row r="54" spans="1:59">
      <c r="A54" s="233" t="e">
        <f t="shared" si="33"/>
        <v>#REF!</v>
      </c>
      <c r="B54" s="232" t="s">
        <v>128</v>
      </c>
      <c r="C54" s="139" t="s">
        <v>129</v>
      </c>
      <c r="D54" s="140" t="s">
        <v>76</v>
      </c>
      <c r="E54" s="177">
        <v>60</v>
      </c>
      <c r="F54" s="186"/>
      <c r="G54" s="249" t="s">
        <v>157</v>
      </c>
      <c r="H54" s="238">
        <f t="shared" si="34"/>
        <v>0</v>
      </c>
      <c r="I54" s="235" t="str">
        <f t="shared" si="35"/>
        <v/>
      </c>
      <c r="J54" s="235" t="str">
        <f t="shared" si="36"/>
        <v/>
      </c>
      <c r="K54" s="235" t="str">
        <f t="shared" si="37"/>
        <v/>
      </c>
      <c r="L54" s="235" t="str">
        <f t="shared" si="38"/>
        <v/>
      </c>
      <c r="M54" s="235" t="str">
        <f t="shared" si="39"/>
        <v/>
      </c>
      <c r="Q54" s="154"/>
    </row>
    <row r="55" spans="1:59">
      <c r="A55" s="233" t="e">
        <f>#REF!+1</f>
        <v>#REF!</v>
      </c>
      <c r="B55" s="232" t="s">
        <v>130</v>
      </c>
      <c r="C55" s="139" t="s">
        <v>131</v>
      </c>
      <c r="D55" s="140" t="s">
        <v>75</v>
      </c>
      <c r="E55" s="177">
        <v>20</v>
      </c>
      <c r="F55" s="186"/>
      <c r="G55" s="249" t="s">
        <v>154</v>
      </c>
      <c r="H55" s="238" t="str">
        <f t="shared" si="34"/>
        <v/>
      </c>
      <c r="I55" s="235">
        <f t="shared" si="35"/>
        <v>0</v>
      </c>
      <c r="J55" s="235" t="str">
        <f t="shared" si="36"/>
        <v/>
      </c>
      <c r="K55" s="235" t="str">
        <f t="shared" si="37"/>
        <v/>
      </c>
      <c r="L55" s="235" t="str">
        <f t="shared" si="38"/>
        <v/>
      </c>
      <c r="M55" s="235" t="str">
        <f t="shared" si="39"/>
        <v/>
      </c>
      <c r="Q55" s="154"/>
    </row>
    <row r="56" spans="1:59">
      <c r="A56" s="233" t="e">
        <f t="shared" si="33"/>
        <v>#REF!</v>
      </c>
      <c r="B56" s="232" t="s">
        <v>132</v>
      </c>
      <c r="C56" s="139" t="s">
        <v>133</v>
      </c>
      <c r="D56" s="140" t="s">
        <v>75</v>
      </c>
      <c r="E56" s="177">
        <v>5</v>
      </c>
      <c r="F56" s="186"/>
      <c r="G56" s="249" t="s">
        <v>154</v>
      </c>
      <c r="H56" s="238" t="str">
        <f t="shared" si="34"/>
        <v/>
      </c>
      <c r="I56" s="235">
        <f t="shared" si="35"/>
        <v>0</v>
      </c>
      <c r="J56" s="235" t="str">
        <f t="shared" si="36"/>
        <v/>
      </c>
      <c r="K56" s="235" t="str">
        <f t="shared" si="37"/>
        <v/>
      </c>
      <c r="L56" s="235" t="str">
        <f t="shared" si="38"/>
        <v/>
      </c>
      <c r="M56" s="235" t="str">
        <f t="shared" si="39"/>
        <v/>
      </c>
      <c r="Q56" s="154"/>
    </row>
    <row r="57" spans="1:59">
      <c r="A57" s="233" t="e">
        <f>#REF!+1</f>
        <v>#REF!</v>
      </c>
      <c r="B57" s="237" t="e">
        <f xml:space="preserve"> CONCATENATE("JSP  ",A57)</f>
        <v>#REF!</v>
      </c>
      <c r="C57" s="234" t="s">
        <v>170</v>
      </c>
      <c r="D57" s="140" t="s">
        <v>75</v>
      </c>
      <c r="E57" s="177">
        <v>1</v>
      </c>
      <c r="F57" s="186"/>
      <c r="G57" s="249" t="s">
        <v>154</v>
      </c>
      <c r="H57" s="238" t="str">
        <f t="shared" si="34"/>
        <v/>
      </c>
      <c r="I57" s="235">
        <f t="shared" si="35"/>
        <v>0</v>
      </c>
      <c r="J57" s="235" t="str">
        <f t="shared" si="36"/>
        <v/>
      </c>
      <c r="K57" s="235" t="str">
        <f t="shared" si="37"/>
        <v/>
      </c>
      <c r="L57" s="235" t="str">
        <f t="shared" si="38"/>
        <v/>
      </c>
      <c r="M57" s="235" t="str">
        <f t="shared" si="39"/>
        <v/>
      </c>
      <c r="Q57" s="154"/>
    </row>
    <row r="58" spans="1:59">
      <c r="A58" s="233" t="e">
        <f t="shared" si="33"/>
        <v>#REF!</v>
      </c>
      <c r="B58" s="232" t="s">
        <v>84</v>
      </c>
      <c r="C58" s="234" t="s">
        <v>171</v>
      </c>
      <c r="D58" s="171" t="s">
        <v>75</v>
      </c>
      <c r="E58" s="190">
        <v>1</v>
      </c>
      <c r="F58" s="186"/>
      <c r="G58" s="250" t="s">
        <v>157</v>
      </c>
      <c r="H58" s="238">
        <f t="shared" si="34"/>
        <v>0</v>
      </c>
      <c r="I58" s="235" t="str">
        <f t="shared" si="35"/>
        <v/>
      </c>
      <c r="J58" s="235" t="str">
        <f t="shared" si="36"/>
        <v/>
      </c>
      <c r="K58" s="235" t="str">
        <f t="shared" si="37"/>
        <v/>
      </c>
      <c r="L58" s="235" t="str">
        <f t="shared" si="38"/>
        <v/>
      </c>
      <c r="M58" s="235" t="str">
        <f t="shared" si="39"/>
        <v/>
      </c>
      <c r="Q58" s="154"/>
    </row>
    <row r="59" spans="1:59">
      <c r="A59" s="217"/>
      <c r="B59" s="169" t="s">
        <v>65</v>
      </c>
      <c r="C59" s="141" t="str">
        <f>CONCATENATE(B16," ",C16)</f>
        <v xml:space="preserve">M21 Elektromontáže </v>
      </c>
      <c r="D59" s="142"/>
      <c r="E59" s="178"/>
      <c r="F59" s="187"/>
      <c r="G59" s="251"/>
      <c r="H59" s="215">
        <f>SUM(H17:H58)</f>
        <v>0</v>
      </c>
      <c r="I59" s="215">
        <f>SUM(I17:I58)</f>
        <v>0</v>
      </c>
      <c r="J59" s="215"/>
      <c r="K59" s="215">
        <f>SUM(K17:K58)</f>
        <v>0</v>
      </c>
      <c r="L59" s="215"/>
      <c r="M59" s="215">
        <f>SUM(M17:M58)</f>
        <v>0</v>
      </c>
      <c r="Q59" s="154"/>
      <c r="BC59" s="159"/>
      <c r="BD59" s="159"/>
      <c r="BE59" s="159"/>
      <c r="BF59" s="159"/>
      <c r="BG59" s="159"/>
    </row>
    <row r="60" spans="1:59">
      <c r="A60" s="218"/>
      <c r="B60" s="196"/>
      <c r="C60" s="197"/>
      <c r="D60" s="198"/>
      <c r="E60" s="199"/>
      <c r="F60" s="194"/>
      <c r="G60" s="252"/>
      <c r="H60" s="195"/>
      <c r="I60" s="200"/>
      <c r="J60" s="200"/>
      <c r="K60" s="201"/>
      <c r="L60" s="201"/>
      <c r="M60" s="202"/>
      <c r="Q60" s="154"/>
      <c r="BC60" s="159"/>
      <c r="BD60" s="159"/>
      <c r="BE60" s="159"/>
      <c r="BF60" s="159"/>
      <c r="BG60" s="159"/>
    </row>
    <row r="61" spans="1:59">
      <c r="A61" s="216" t="s">
        <v>64</v>
      </c>
      <c r="B61" s="168" t="s">
        <v>48</v>
      </c>
      <c r="C61" s="137" t="s">
        <v>134</v>
      </c>
      <c r="D61" s="138"/>
      <c r="E61" s="177"/>
      <c r="F61" s="185"/>
      <c r="G61" s="253"/>
      <c r="H61" s="156"/>
      <c r="I61" s="157" t="str">
        <f t="shared" ref="I61" si="40">IF(G61="M",E61*F61,"")</f>
        <v/>
      </c>
      <c r="J61" s="235"/>
      <c r="K61" s="157" t="str">
        <f t="shared" ref="K61" si="41">IF(G61="D",F61*E61,"")</f>
        <v/>
      </c>
      <c r="L61" s="235"/>
      <c r="M61" s="157" t="str">
        <f t="shared" ref="M61" si="42">IF(G61="R",F61*E61,"")</f>
        <v/>
      </c>
      <c r="Q61" s="154"/>
    </row>
    <row r="62" spans="1:59">
      <c r="A62" s="233" t="e">
        <f>#REF!+1</f>
        <v>#REF!</v>
      </c>
      <c r="B62" s="237" t="e">
        <f xml:space="preserve"> CONCATENATE("JSP  ",A62)</f>
        <v>#REF!</v>
      </c>
      <c r="C62" s="234" t="s">
        <v>172</v>
      </c>
      <c r="D62" s="140" t="s">
        <v>75</v>
      </c>
      <c r="E62" s="177">
        <v>1</v>
      </c>
      <c r="F62" s="186"/>
      <c r="G62" s="249" t="s">
        <v>162</v>
      </c>
      <c r="H62" s="238" t="str">
        <f t="shared" ref="H62" si="43">IF(G62="MAT",E62*F62,"")</f>
        <v/>
      </c>
      <c r="I62" s="235" t="str">
        <f t="shared" ref="I62" si="44">IF(G62="MONT",E62*F62,"")</f>
        <v/>
      </c>
      <c r="J62" s="235" t="str">
        <f t="shared" ref="J62" si="45">IF(G62="DEM",E62*F62,"")</f>
        <v/>
      </c>
      <c r="K62" s="235">
        <f t="shared" ref="K62" si="46">IF(G62="DOD",F62*E62,"")</f>
        <v>0</v>
      </c>
      <c r="L62" s="235" t="str">
        <f t="shared" ref="L62" si="47">IF(G62="VRN",E62*F62,"")</f>
        <v/>
      </c>
      <c r="M62" s="235" t="str">
        <f t="shared" ref="M62" si="48">IF(G62="REV",E62*F62,"")</f>
        <v/>
      </c>
      <c r="Q62" s="154"/>
    </row>
    <row r="63" spans="1:59">
      <c r="A63" s="155"/>
      <c r="B63" s="191" t="s">
        <v>65</v>
      </c>
      <c r="C63" s="192" t="str">
        <f>CONCATENATE(B61," ",C61)</f>
        <v>Dodávka Rozváděče</v>
      </c>
      <c r="D63" s="138"/>
      <c r="E63" s="177"/>
      <c r="F63" s="193"/>
      <c r="G63" s="254"/>
      <c r="H63" s="207">
        <f>SUM(H62)</f>
        <v>0</v>
      </c>
      <c r="I63" s="207">
        <f t="shared" ref="I63:M63" si="49">SUM(I62)</f>
        <v>0</v>
      </c>
      <c r="J63" s="207">
        <f t="shared" si="49"/>
        <v>0</v>
      </c>
      <c r="K63" s="207">
        <f t="shared" si="49"/>
        <v>0</v>
      </c>
      <c r="L63" s="207">
        <f t="shared" si="49"/>
        <v>0</v>
      </c>
      <c r="M63" s="207">
        <f t="shared" si="49"/>
        <v>0</v>
      </c>
      <c r="Q63" s="154"/>
    </row>
    <row r="64" spans="1:59">
      <c r="A64" s="218"/>
      <c r="B64" s="196"/>
      <c r="C64" s="197"/>
      <c r="D64" s="198"/>
      <c r="E64" s="199"/>
      <c r="F64" s="194"/>
      <c r="G64" s="252"/>
      <c r="H64" s="195"/>
      <c r="I64" s="200"/>
      <c r="J64" s="200"/>
      <c r="K64" s="201"/>
      <c r="L64" s="201"/>
      <c r="M64" s="202"/>
      <c r="Q64" s="154"/>
    </row>
    <row r="65" spans="1:59">
      <c r="A65" s="216" t="s">
        <v>64</v>
      </c>
      <c r="B65" s="168" t="s">
        <v>136</v>
      </c>
      <c r="C65" s="137" t="s">
        <v>137</v>
      </c>
      <c r="D65" s="138"/>
      <c r="E65" s="177"/>
      <c r="F65" s="185"/>
      <c r="G65" s="253"/>
      <c r="H65" s="156"/>
      <c r="I65" s="157" t="str">
        <f t="shared" ref="I65:I74" si="50">IF(G65="M",E65*F65,"")</f>
        <v/>
      </c>
      <c r="J65" s="235"/>
      <c r="K65" s="157" t="str">
        <f t="shared" ref="K65:K74" si="51">IF(G65="D",F65*E65,"")</f>
        <v/>
      </c>
      <c r="L65" s="235"/>
      <c r="M65" s="157" t="str">
        <f t="shared" ref="M65:M74" si="52">IF(G65="R",F65*E65,"")</f>
        <v/>
      </c>
      <c r="Q65" s="154"/>
    </row>
    <row r="66" spans="1:59">
      <c r="A66" s="155" t="e">
        <f>#REF!+1</f>
        <v>#REF!</v>
      </c>
      <c r="B66" s="237" t="e">
        <f t="shared" ref="B66:B68" si="53" xml:space="preserve"> CONCATENATE("JSP  ",A66)</f>
        <v>#REF!</v>
      </c>
      <c r="C66" s="139" t="s">
        <v>138</v>
      </c>
      <c r="D66" s="140" t="s">
        <v>135</v>
      </c>
      <c r="E66" s="177">
        <v>1</v>
      </c>
      <c r="F66" s="186"/>
      <c r="G66" s="249" t="s">
        <v>157</v>
      </c>
      <c r="H66" s="238">
        <f t="shared" ref="H66:H67" si="54">IF(G66="MAT",E66*F66,"")</f>
        <v>0</v>
      </c>
      <c r="I66" s="235" t="str">
        <f t="shared" ref="I66:I67" si="55">IF(G66="MONT",E66*F66,"")</f>
        <v/>
      </c>
      <c r="J66" s="235" t="str">
        <f t="shared" ref="J66:J67" si="56">IF(G66="DEM",E66*F66,"")</f>
        <v/>
      </c>
      <c r="K66" s="235" t="str">
        <f t="shared" ref="K66:K67" si="57">IF(G66="DOD",F66*E66,"")</f>
        <v/>
      </c>
      <c r="L66" s="235" t="str">
        <f t="shared" ref="L66:L67" si="58">IF(G66="VRN",E66*F66,"")</f>
        <v/>
      </c>
      <c r="M66" s="235" t="str">
        <f t="shared" ref="M66:M67" si="59">IF(G66="REV",E66*F66,"")</f>
        <v/>
      </c>
      <c r="Q66" s="154"/>
    </row>
    <row r="67" spans="1:59">
      <c r="A67" s="233" t="e">
        <f t="shared" ref="A67:A71" si="60">A66+1</f>
        <v>#REF!</v>
      </c>
      <c r="B67" s="237" t="e">
        <f t="shared" si="53"/>
        <v>#REF!</v>
      </c>
      <c r="C67" s="234" t="s">
        <v>163</v>
      </c>
      <c r="D67" s="140" t="s">
        <v>135</v>
      </c>
      <c r="E67" s="177">
        <v>1</v>
      </c>
      <c r="F67" s="186"/>
      <c r="G67" s="249" t="s">
        <v>154</v>
      </c>
      <c r="H67" s="238" t="str">
        <f t="shared" si="54"/>
        <v/>
      </c>
      <c r="I67" s="235">
        <f t="shared" si="55"/>
        <v>0</v>
      </c>
      <c r="J67" s="235" t="str">
        <f t="shared" si="56"/>
        <v/>
      </c>
      <c r="K67" s="235" t="str">
        <f t="shared" si="57"/>
        <v/>
      </c>
      <c r="L67" s="235" t="str">
        <f t="shared" si="58"/>
        <v/>
      </c>
      <c r="M67" s="235" t="str">
        <f t="shared" si="59"/>
        <v/>
      </c>
      <c r="Q67" s="154"/>
    </row>
    <row r="68" spans="1:59">
      <c r="A68" s="233" t="e">
        <f t="shared" si="60"/>
        <v>#REF!</v>
      </c>
      <c r="B68" s="237" t="e">
        <f t="shared" si="53"/>
        <v>#REF!</v>
      </c>
      <c r="C68" s="234" t="s">
        <v>163</v>
      </c>
      <c r="D68" s="140" t="s">
        <v>135</v>
      </c>
      <c r="E68" s="177">
        <v>1</v>
      </c>
      <c r="F68" s="186"/>
      <c r="G68" s="249" t="s">
        <v>157</v>
      </c>
      <c r="H68" s="238">
        <f t="shared" ref="H68:H71" si="61">IF(G68="MAT",E68*F68,"")</f>
        <v>0</v>
      </c>
      <c r="I68" s="235" t="str">
        <f t="shared" ref="I68:I71" si="62">IF(G68="MONT",E68*F68,"")</f>
        <v/>
      </c>
      <c r="J68" s="235" t="str">
        <f t="shared" ref="J68:J71" si="63">IF(G68="DEM",E68*F68,"")</f>
        <v/>
      </c>
      <c r="K68" s="235" t="str">
        <f t="shared" ref="K68:K71" si="64">IF(G68="DOD",F68*E68,"")</f>
        <v/>
      </c>
      <c r="L68" s="235" t="str">
        <f t="shared" ref="L68:L71" si="65">IF(G68="VRN",E68*F68,"")</f>
        <v/>
      </c>
      <c r="M68" s="235" t="str">
        <f t="shared" ref="M68:M71" si="66">IF(G68="REV",E68*F68,"")</f>
        <v/>
      </c>
      <c r="Q68" s="154"/>
    </row>
    <row r="69" spans="1:59">
      <c r="A69" s="233" t="e">
        <f t="shared" si="60"/>
        <v>#REF!</v>
      </c>
      <c r="B69" s="237" t="e">
        <f t="shared" ref="B69:B71" si="67" xml:space="preserve"> CONCATENATE("JSP  ",A69)</f>
        <v>#REF!</v>
      </c>
      <c r="C69" s="234" t="s">
        <v>164</v>
      </c>
      <c r="D69" s="140" t="s">
        <v>135</v>
      </c>
      <c r="E69" s="177">
        <v>1</v>
      </c>
      <c r="F69" s="186"/>
      <c r="G69" s="249" t="s">
        <v>165</v>
      </c>
      <c r="H69" s="238" t="str">
        <f t="shared" si="61"/>
        <v/>
      </c>
      <c r="I69" s="235" t="str">
        <f t="shared" si="62"/>
        <v/>
      </c>
      <c r="J69" s="235">
        <f t="shared" si="63"/>
        <v>0</v>
      </c>
      <c r="K69" s="235" t="str">
        <f t="shared" si="64"/>
        <v/>
      </c>
      <c r="L69" s="235" t="str">
        <f t="shared" si="65"/>
        <v/>
      </c>
      <c r="M69" s="235" t="str">
        <f t="shared" si="66"/>
        <v/>
      </c>
      <c r="Q69" s="154"/>
    </row>
    <row r="70" spans="1:59">
      <c r="A70" s="233" t="e">
        <f t="shared" si="60"/>
        <v>#REF!</v>
      </c>
      <c r="B70" s="237" t="e">
        <f t="shared" si="67"/>
        <v>#REF!</v>
      </c>
      <c r="C70" s="234" t="s">
        <v>139</v>
      </c>
      <c r="D70" s="140" t="s">
        <v>135</v>
      </c>
      <c r="E70" s="177">
        <v>1</v>
      </c>
      <c r="F70" s="186"/>
      <c r="G70" s="249" t="s">
        <v>154</v>
      </c>
      <c r="H70" s="238" t="str">
        <f t="shared" si="61"/>
        <v/>
      </c>
      <c r="I70" s="235">
        <f t="shared" si="62"/>
        <v>0</v>
      </c>
      <c r="J70" s="235" t="str">
        <f t="shared" si="63"/>
        <v/>
      </c>
      <c r="K70" s="235" t="str">
        <f t="shared" si="64"/>
        <v/>
      </c>
      <c r="L70" s="235" t="str">
        <f t="shared" si="65"/>
        <v/>
      </c>
      <c r="M70" s="235" t="str">
        <f t="shared" si="66"/>
        <v/>
      </c>
      <c r="Q70" s="154"/>
    </row>
    <row r="71" spans="1:59">
      <c r="A71" s="233" t="e">
        <f t="shared" si="60"/>
        <v>#REF!</v>
      </c>
      <c r="B71" s="237" t="e">
        <f t="shared" si="67"/>
        <v>#REF!</v>
      </c>
      <c r="C71" s="139" t="s">
        <v>139</v>
      </c>
      <c r="D71" s="140" t="s">
        <v>135</v>
      </c>
      <c r="E71" s="177">
        <v>1</v>
      </c>
      <c r="F71" s="186"/>
      <c r="G71" s="249" t="s">
        <v>157</v>
      </c>
      <c r="H71" s="238">
        <f t="shared" si="61"/>
        <v>0</v>
      </c>
      <c r="I71" s="235" t="str">
        <f t="shared" si="62"/>
        <v/>
      </c>
      <c r="J71" s="235" t="str">
        <f t="shared" si="63"/>
        <v/>
      </c>
      <c r="K71" s="235" t="str">
        <f t="shared" si="64"/>
        <v/>
      </c>
      <c r="L71" s="235" t="str">
        <f t="shared" si="65"/>
        <v/>
      </c>
      <c r="M71" s="235" t="str">
        <f t="shared" si="66"/>
        <v/>
      </c>
      <c r="Q71" s="154"/>
    </row>
    <row r="72" spans="1:59">
      <c r="A72" s="155"/>
      <c r="B72" s="169" t="s">
        <v>65</v>
      </c>
      <c r="C72" s="141" t="str">
        <f>CONCATENATE(B65," ",C65)</f>
        <v>Ostatní Atypické montáže</v>
      </c>
      <c r="D72" s="142"/>
      <c r="E72" s="178"/>
      <c r="F72" s="187"/>
      <c r="G72" s="249"/>
      <c r="H72" s="207">
        <f>SUM(H65:H71)</f>
        <v>0</v>
      </c>
      <c r="I72" s="207">
        <f t="shared" ref="I72:M72" si="68">SUM(I65:I71)</f>
        <v>0</v>
      </c>
      <c r="J72" s="207"/>
      <c r="K72" s="207">
        <f t="shared" si="68"/>
        <v>0</v>
      </c>
      <c r="L72" s="207"/>
      <c r="M72" s="207">
        <f t="shared" si="68"/>
        <v>0</v>
      </c>
      <c r="Q72" s="154"/>
      <c r="BC72" s="159"/>
      <c r="BD72" s="159"/>
      <c r="BE72" s="159"/>
      <c r="BF72" s="159"/>
      <c r="BG72" s="159"/>
    </row>
    <row r="73" spans="1:59">
      <c r="A73" s="218"/>
      <c r="B73" s="203"/>
      <c r="C73" s="204"/>
      <c r="D73" s="205"/>
      <c r="E73" s="199"/>
      <c r="F73" s="206"/>
      <c r="G73" s="255"/>
      <c r="H73" s="200"/>
      <c r="I73" s="201" t="str">
        <f t="shared" si="50"/>
        <v/>
      </c>
      <c r="J73" s="201"/>
      <c r="K73" s="201" t="str">
        <f t="shared" si="51"/>
        <v/>
      </c>
      <c r="L73" s="201"/>
      <c r="M73" s="202" t="str">
        <f t="shared" ref="M73" si="69">IF(G73="R",F73*E73,"")</f>
        <v/>
      </c>
      <c r="Q73" s="154"/>
      <c r="BC73" s="159"/>
      <c r="BD73" s="159"/>
      <c r="BE73" s="159"/>
      <c r="BF73" s="159"/>
      <c r="BG73" s="159"/>
    </row>
    <row r="74" spans="1:59">
      <c r="A74" s="216" t="s">
        <v>64</v>
      </c>
      <c r="B74" s="208" t="s">
        <v>140</v>
      </c>
      <c r="C74" s="209" t="s">
        <v>141</v>
      </c>
      <c r="D74" s="210"/>
      <c r="E74" s="211"/>
      <c r="F74" s="212"/>
      <c r="G74" s="256"/>
      <c r="H74" s="213"/>
      <c r="I74" s="214" t="str">
        <f t="shared" si="50"/>
        <v/>
      </c>
      <c r="J74" s="214"/>
      <c r="K74" s="214" t="str">
        <f t="shared" si="51"/>
        <v/>
      </c>
      <c r="L74" s="214"/>
      <c r="M74" s="214" t="str">
        <f t="shared" si="52"/>
        <v/>
      </c>
      <c r="Q74" s="154"/>
    </row>
    <row r="75" spans="1:59">
      <c r="A75" s="155" t="e">
        <f>A71+1</f>
        <v>#REF!</v>
      </c>
      <c r="B75" s="237" t="e">
        <f t="shared" ref="B75:B76" si="70" xml:space="preserve"> CONCATENATE("JSP  ",A75)</f>
        <v>#REF!</v>
      </c>
      <c r="C75" s="139" t="s">
        <v>142</v>
      </c>
      <c r="D75" s="140" t="s">
        <v>135</v>
      </c>
      <c r="E75" s="177">
        <v>1</v>
      </c>
      <c r="F75" s="186"/>
      <c r="G75" s="249" t="s">
        <v>166</v>
      </c>
      <c r="H75" s="238" t="str">
        <f t="shared" ref="H75" si="71">IF(G75="MAT",E75*F75,"")</f>
        <v/>
      </c>
      <c r="I75" s="235" t="str">
        <f t="shared" ref="I75" si="72">IF(G75="MONT",E75*F75,"")</f>
        <v/>
      </c>
      <c r="J75" s="235" t="str">
        <f t="shared" ref="J75" si="73">IF(G75="DEM",E75*F75,"")</f>
        <v/>
      </c>
      <c r="K75" s="235" t="str">
        <f t="shared" ref="K75" si="74">IF(G75="DOD",F75*E75,"")</f>
        <v/>
      </c>
      <c r="L75" s="235" t="str">
        <f t="shared" ref="L75" si="75">IF(G75="VRN",E75*F75,"")</f>
        <v/>
      </c>
      <c r="M75" s="235">
        <f t="shared" ref="M75" si="76">IF(G75="REV",E75*F75,"")</f>
        <v>0</v>
      </c>
      <c r="Q75" s="154"/>
    </row>
    <row r="76" spans="1:59">
      <c r="A76" s="155" t="e">
        <f t="shared" ref="A76" si="77">A75+1</f>
        <v>#REF!</v>
      </c>
      <c r="B76" s="237" t="e">
        <f t="shared" si="70"/>
        <v>#REF!</v>
      </c>
      <c r="C76" s="234" t="s">
        <v>173</v>
      </c>
      <c r="D76" s="140" t="s">
        <v>135</v>
      </c>
      <c r="E76" s="177">
        <v>1</v>
      </c>
      <c r="F76" s="186"/>
      <c r="G76" s="249" t="s">
        <v>166</v>
      </c>
      <c r="H76" s="238" t="str">
        <f t="shared" ref="H76" si="78">IF(G76="MAT",E76*F76,"")</f>
        <v/>
      </c>
      <c r="I76" s="235" t="str">
        <f t="shared" ref="I76" si="79">IF(G76="MONT",E76*F76,"")</f>
        <v/>
      </c>
      <c r="J76" s="235" t="str">
        <f t="shared" ref="J76" si="80">IF(G76="DEM",E76*F76,"")</f>
        <v/>
      </c>
      <c r="K76" s="235" t="str">
        <f t="shared" ref="K76" si="81">IF(G76="DOD",F76*E76,"")</f>
        <v/>
      </c>
      <c r="L76" s="235" t="str">
        <f t="shared" ref="L76" si="82">IF(G76="VRN",E76*F76,"")</f>
        <v/>
      </c>
      <c r="M76" s="235">
        <f t="shared" ref="M76" si="83">IF(G76="REV",E76*F76,"")</f>
        <v>0</v>
      </c>
      <c r="Q76" s="154"/>
    </row>
    <row r="77" spans="1:59">
      <c r="A77" s="217"/>
      <c r="B77" s="169" t="s">
        <v>65</v>
      </c>
      <c r="C77" s="141" t="str">
        <f>CONCATENATE(B74," ",C74)</f>
        <v>REVIZE revize</v>
      </c>
      <c r="D77" s="142"/>
      <c r="E77" s="178"/>
      <c r="F77" s="187"/>
      <c r="G77" s="251"/>
      <c r="H77" s="215">
        <f>SUM(H75:H76)</f>
        <v>0</v>
      </c>
      <c r="I77" s="215">
        <f>SUM(I75:I76)</f>
        <v>0</v>
      </c>
      <c r="J77" s="215"/>
      <c r="K77" s="215">
        <f>SUM(K75:K76)</f>
        <v>0</v>
      </c>
      <c r="L77" s="215"/>
      <c r="M77" s="215">
        <f>SUM(M75:M76)</f>
        <v>0</v>
      </c>
      <c r="Q77" s="154"/>
      <c r="BC77" s="159"/>
      <c r="BD77" s="159"/>
      <c r="BE77" s="159"/>
      <c r="BF77" s="159"/>
      <c r="BG77" s="159"/>
    </row>
    <row r="101" spans="1:7">
      <c r="A101" s="161"/>
      <c r="B101" s="170"/>
      <c r="C101" s="160"/>
      <c r="D101" s="160"/>
      <c r="E101" s="179"/>
      <c r="F101" s="188"/>
      <c r="G101" s="257"/>
    </row>
    <row r="102" spans="1:7">
      <c r="A102" s="161"/>
      <c r="B102" s="170"/>
      <c r="C102" s="160"/>
      <c r="D102" s="160"/>
      <c r="E102" s="179"/>
      <c r="F102" s="188"/>
      <c r="G102" s="257"/>
    </row>
    <row r="103" spans="1:7">
      <c r="A103" s="161"/>
      <c r="B103" s="170"/>
      <c r="C103" s="160"/>
      <c r="D103" s="160"/>
      <c r="E103" s="179"/>
      <c r="F103" s="188"/>
      <c r="G103" s="257"/>
    </row>
    <row r="104" spans="1:7">
      <c r="A104" s="161"/>
      <c r="B104" s="170"/>
      <c r="C104" s="160"/>
      <c r="D104" s="160"/>
      <c r="E104" s="179"/>
      <c r="F104" s="188"/>
      <c r="G104" s="257"/>
    </row>
    <row r="136" spans="1:7">
      <c r="A136" s="220"/>
      <c r="B136" s="162"/>
    </row>
    <row r="137" spans="1:7">
      <c r="A137" s="161"/>
      <c r="B137" s="170"/>
      <c r="C137" s="163"/>
      <c r="D137" s="163"/>
      <c r="E137" s="180"/>
      <c r="F137" s="189"/>
      <c r="G137" s="258"/>
    </row>
    <row r="138" spans="1:7">
      <c r="A138" s="221"/>
      <c r="B138" s="164"/>
      <c r="C138" s="160"/>
      <c r="D138" s="160"/>
      <c r="E138" s="179"/>
      <c r="F138" s="188"/>
      <c r="G138" s="257"/>
    </row>
    <row r="139" spans="1:7">
      <c r="A139" s="161"/>
      <c r="B139" s="170"/>
      <c r="C139" s="160"/>
      <c r="D139" s="160"/>
      <c r="E139" s="179"/>
      <c r="F139" s="188"/>
      <c r="G139" s="257"/>
    </row>
    <row r="140" spans="1:7">
      <c r="A140" s="161"/>
      <c r="B140" s="170"/>
      <c r="C140" s="160"/>
      <c r="D140" s="160"/>
      <c r="E140" s="179"/>
      <c r="F140" s="188"/>
      <c r="G140" s="257"/>
    </row>
    <row r="141" spans="1:7">
      <c r="A141" s="161"/>
      <c r="B141" s="170"/>
      <c r="C141" s="160"/>
      <c r="D141" s="160"/>
      <c r="E141" s="179"/>
      <c r="F141" s="188"/>
      <c r="G141" s="257"/>
    </row>
    <row r="142" spans="1:7">
      <c r="A142" s="161"/>
      <c r="B142" s="170"/>
      <c r="C142" s="160"/>
      <c r="D142" s="160"/>
      <c r="E142" s="179"/>
      <c r="F142" s="188"/>
      <c r="G142" s="257"/>
    </row>
    <row r="143" spans="1:7">
      <c r="A143" s="161"/>
      <c r="B143" s="170"/>
      <c r="C143" s="160"/>
      <c r="D143" s="160"/>
      <c r="E143" s="179"/>
      <c r="F143" s="188"/>
      <c r="G143" s="257"/>
    </row>
    <row r="144" spans="1:7">
      <c r="A144" s="161"/>
      <c r="B144" s="170"/>
      <c r="C144" s="160"/>
      <c r="D144" s="160"/>
      <c r="E144" s="179"/>
      <c r="F144" s="188"/>
      <c r="G144" s="257"/>
    </row>
    <row r="145" spans="1:7">
      <c r="A145" s="161"/>
      <c r="B145" s="170"/>
      <c r="C145" s="160"/>
      <c r="D145" s="160"/>
      <c r="E145" s="179"/>
      <c r="F145" s="188"/>
      <c r="G145" s="257"/>
    </row>
    <row r="146" spans="1:7">
      <c r="A146" s="161"/>
      <c r="B146" s="170"/>
      <c r="C146" s="160"/>
      <c r="D146" s="160"/>
      <c r="E146" s="179"/>
      <c r="F146" s="188"/>
      <c r="G146" s="257"/>
    </row>
    <row r="147" spans="1:7">
      <c r="A147" s="161"/>
      <c r="B147" s="170"/>
      <c r="C147" s="160"/>
      <c r="D147" s="160"/>
      <c r="E147" s="179"/>
      <c r="F147" s="188"/>
      <c r="G147" s="257"/>
    </row>
    <row r="148" spans="1:7">
      <c r="A148" s="161"/>
      <c r="B148" s="170"/>
      <c r="C148" s="160"/>
      <c r="D148" s="160"/>
      <c r="E148" s="179"/>
      <c r="F148" s="188"/>
      <c r="G148" s="257"/>
    </row>
    <row r="149" spans="1:7">
      <c r="A149" s="161"/>
      <c r="B149" s="170"/>
      <c r="C149" s="160"/>
      <c r="D149" s="160"/>
      <c r="E149" s="179"/>
      <c r="F149" s="188"/>
      <c r="G149" s="257"/>
    </row>
    <row r="150" spans="1:7">
      <c r="A150" s="161"/>
      <c r="B150" s="170"/>
      <c r="C150" s="160"/>
      <c r="D150" s="160"/>
      <c r="E150" s="179"/>
      <c r="F150" s="188"/>
      <c r="G150" s="257"/>
    </row>
  </sheetData>
  <mergeCells count="4">
    <mergeCell ref="A1:F1"/>
    <mergeCell ref="A3:B3"/>
    <mergeCell ref="A4:B4"/>
    <mergeCell ref="F3:H3"/>
  </mergeCells>
  <printOptions gridLinesSet="0"/>
  <pageMargins left="0.19685039370078741" right="0.19685039370078741" top="0.19685039370078741" bottom="0.19685039370078741" header="0" footer="0"/>
  <pageSetup paperSize="9" scale="70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38</vt:i4>
      </vt:variant>
    </vt:vector>
  </HeadingPairs>
  <TitlesOfParts>
    <vt:vector size="41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Jiskel</dc:creator>
  <cp:lastModifiedBy>Jiří Skoták</cp:lastModifiedBy>
  <cp:lastPrinted>2013-10-28T17:29:52Z</cp:lastPrinted>
  <dcterms:created xsi:type="dcterms:W3CDTF">2012-12-17T19:33:40Z</dcterms:created>
  <dcterms:modified xsi:type="dcterms:W3CDTF">2016-09-30T09:39:35Z</dcterms:modified>
</cp:coreProperties>
</file>